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057376\Desktop\osobní\Cikis\Stolní tenis\sezona 2025-2026\"/>
    </mc:Choice>
  </mc:AlternateContent>
  <xr:revisionPtr revIDLastSave="0" documentId="13_ncr:1_{09F7867F-A2D1-4647-A274-DDFC0EAA9AD0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List1" sheetId="7" state="hidden" r:id="rId1"/>
    <sheet name="2024-2025" sheetId="10" r:id="rId2"/>
    <sheet name="plán" sheetId="11" r:id="rId3"/>
    <sheet name="List2" sheetId="9" state="hidden" r:id="rId4"/>
    <sheet name="2013-2014" sheetId="1" state="hidden" r:id="rId5"/>
    <sheet name="skutečnost 2012-2013" sheetId="4" state="hidden" r:id="rId6"/>
    <sheet name="potvrzení o platbách" sheetId="5" state="hidden" r:id="rId7"/>
    <sheet name="transkce na účtu OSST" sheetId="6" state="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0" l="1"/>
  <c r="B41" i="10"/>
  <c r="E18" i="10"/>
  <c r="E17" i="10"/>
  <c r="E16" i="10"/>
  <c r="K16" i="10" s="1"/>
  <c r="E15" i="10"/>
  <c r="E14" i="10"/>
  <c r="E13" i="10"/>
  <c r="E12" i="10"/>
  <c r="E11" i="10"/>
  <c r="E10" i="10"/>
  <c r="E9" i="10"/>
  <c r="E8" i="10"/>
  <c r="E7" i="10"/>
  <c r="M16" i="10"/>
  <c r="M11" i="10"/>
  <c r="M7" i="10"/>
  <c r="B59" i="10"/>
  <c r="B61" i="10"/>
  <c r="B83" i="10"/>
  <c r="M12" i="10"/>
  <c r="M10" i="10"/>
  <c r="C31" i="11"/>
  <c r="E19" i="11"/>
  <c r="B63" i="11"/>
  <c r="C29" i="11"/>
  <c r="I19" i="11"/>
  <c r="H19" i="11"/>
  <c r="G19" i="11"/>
  <c r="F19" i="11"/>
  <c r="D19" i="11"/>
  <c r="C19" i="11"/>
  <c r="B19" i="11"/>
  <c r="E18" i="11"/>
  <c r="K18" i="11" s="1"/>
  <c r="O18" i="11" s="1"/>
  <c r="E17" i="11"/>
  <c r="K17" i="11" s="1"/>
  <c r="O17" i="11" s="1"/>
  <c r="J19" i="11"/>
  <c r="E16" i="11"/>
  <c r="E15" i="11"/>
  <c r="K15" i="11" s="1"/>
  <c r="O15" i="11" s="1"/>
  <c r="E14" i="11"/>
  <c r="K14" i="11" s="1"/>
  <c r="O14" i="11" s="1"/>
  <c r="E13" i="11"/>
  <c r="K13" i="11" s="1"/>
  <c r="O13" i="11" s="1"/>
  <c r="M19" i="11"/>
  <c r="B22" i="11" s="1"/>
  <c r="B29" i="11" s="1"/>
  <c r="E12" i="11"/>
  <c r="K12" i="11" s="1"/>
  <c r="O12" i="11" s="1"/>
  <c r="E11" i="11"/>
  <c r="K11" i="11" s="1"/>
  <c r="O11" i="11" s="1"/>
  <c r="E10" i="11"/>
  <c r="K10" i="11" s="1"/>
  <c r="O10" i="11" s="1"/>
  <c r="E9" i="11"/>
  <c r="K9" i="11" s="1"/>
  <c r="O9" i="11" s="1"/>
  <c r="E8" i="11"/>
  <c r="K8" i="11" s="1"/>
  <c r="E7" i="11"/>
  <c r="K7" i="11" s="1"/>
  <c r="O7" i="11" s="1"/>
  <c r="B90" i="10" l="1"/>
  <c r="C63" i="11"/>
  <c r="B65" i="11"/>
  <c r="O8" i="11"/>
  <c r="B67" i="11"/>
  <c r="K16" i="11"/>
  <c r="O16" i="11" s="1"/>
  <c r="K18" i="10"/>
  <c r="O18" i="10" s="1"/>
  <c r="O16" i="10"/>
  <c r="K15" i="10"/>
  <c r="O15" i="10" s="1"/>
  <c r="K14" i="10"/>
  <c r="O14" i="10" s="1"/>
  <c r="K13" i="10"/>
  <c r="O13" i="10" s="1"/>
  <c r="K12" i="10"/>
  <c r="O12" i="10" s="1"/>
  <c r="K11" i="10"/>
  <c r="O11" i="10" s="1"/>
  <c r="K10" i="10"/>
  <c r="O10" i="10" s="1"/>
  <c r="K9" i="10"/>
  <c r="O9" i="10" s="1"/>
  <c r="K8" i="10"/>
  <c r="O8" i="10" s="1"/>
  <c r="K7" i="10"/>
  <c r="O7" i="10" s="1"/>
  <c r="M19" i="10"/>
  <c r="B22" i="10" s="1"/>
  <c r="B39" i="10" s="1"/>
  <c r="J19" i="10"/>
  <c r="I19" i="10"/>
  <c r="H19" i="10"/>
  <c r="G19" i="10"/>
  <c r="F19" i="10"/>
  <c r="D19" i="10"/>
  <c r="C19" i="10"/>
  <c r="B19" i="10"/>
  <c r="B94" i="10" l="1"/>
  <c r="B104" i="10" s="1"/>
  <c r="B92" i="10"/>
  <c r="C65" i="11"/>
  <c r="C67" i="11"/>
  <c r="O19" i="11"/>
  <c r="B72" i="11"/>
  <c r="K19" i="11"/>
  <c r="K17" i="10"/>
  <c r="O17" i="10" s="1"/>
  <c r="C41" i="10"/>
  <c r="C90" i="10" s="1"/>
  <c r="E19" i="10"/>
  <c r="K19" i="10" l="1"/>
  <c r="C39" i="10"/>
  <c r="O19" i="10"/>
  <c r="B15" i="9"/>
  <c r="B99" i="10" l="1"/>
  <c r="C92" i="10"/>
  <c r="C94" i="10"/>
  <c r="H9" i="1" l="1"/>
  <c r="H20" i="1" s="1"/>
  <c r="B3" i="1"/>
  <c r="B17" i="1"/>
  <c r="E17" i="1" s="1"/>
  <c r="I17" i="1" s="1"/>
  <c r="M17" i="1" s="1"/>
  <c r="E9" i="1"/>
  <c r="E16" i="1"/>
  <c r="I16" i="1"/>
  <c r="M16" i="1" s="1"/>
  <c r="E18" i="1"/>
  <c r="I18" i="1" s="1"/>
  <c r="M18" i="1" s="1"/>
  <c r="K20" i="1"/>
  <c r="B39" i="1"/>
  <c r="E8" i="1"/>
  <c r="E7" i="1"/>
  <c r="E10" i="1"/>
  <c r="I10" i="1"/>
  <c r="M10" i="1" s="1"/>
  <c r="E11" i="1"/>
  <c r="I11" i="1" s="1"/>
  <c r="M11" i="1" s="1"/>
  <c r="E12" i="1"/>
  <c r="I12" i="1" s="1"/>
  <c r="M12" i="1" s="1"/>
  <c r="E13" i="1"/>
  <c r="I13" i="1"/>
  <c r="M13" i="1" s="1"/>
  <c r="E14" i="1"/>
  <c r="I14" i="1" s="1"/>
  <c r="M14" i="1" s="1"/>
  <c r="E15" i="1"/>
  <c r="I15" i="1" s="1"/>
  <c r="M15" i="1" s="1"/>
  <c r="E19" i="1"/>
  <c r="I19" i="1" s="1"/>
  <c r="M19" i="1" s="1"/>
  <c r="B33" i="4"/>
  <c r="B37" i="4" s="1"/>
  <c r="E5" i="4"/>
  <c r="I5" i="4" s="1"/>
  <c r="E6" i="4"/>
  <c r="I6" i="4" s="1"/>
  <c r="E7" i="4"/>
  <c r="I7" i="4" s="1"/>
  <c r="E8" i="4"/>
  <c r="I8" i="4" s="1"/>
  <c r="E9" i="4"/>
  <c r="I9" i="4" s="1"/>
  <c r="E10" i="4"/>
  <c r="I10" i="4" s="1"/>
  <c r="E11" i="4"/>
  <c r="I11" i="4" s="1"/>
  <c r="E12" i="4"/>
  <c r="I12" i="4"/>
  <c r="E13" i="4"/>
  <c r="I13" i="4" s="1"/>
  <c r="E14" i="4"/>
  <c r="I14" i="4"/>
  <c r="E15" i="4"/>
  <c r="I15" i="4"/>
  <c r="E16" i="4"/>
  <c r="I16" i="4" s="1"/>
  <c r="E17" i="4"/>
  <c r="I17" i="4" s="1"/>
  <c r="B18" i="4"/>
  <c r="C18" i="4"/>
  <c r="D18" i="4"/>
  <c r="F18" i="4"/>
  <c r="G18" i="4"/>
  <c r="H18" i="4"/>
  <c r="F20" i="1"/>
  <c r="G20" i="1"/>
  <c r="D20" i="1"/>
  <c r="C20" i="1"/>
  <c r="I8" i="1"/>
  <c r="M8" i="1" s="1"/>
  <c r="I9" i="1" l="1"/>
  <c r="M9" i="1" s="1"/>
  <c r="B20" i="1"/>
  <c r="I18" i="4"/>
  <c r="B22" i="4" s="1"/>
  <c r="B39" i="4" s="1"/>
  <c r="E18" i="4"/>
  <c r="E20" i="1"/>
  <c r="I7" i="1"/>
  <c r="M7" i="1" l="1"/>
  <c r="M20" i="1" s="1"/>
  <c r="I20" i="1"/>
  <c r="B24" i="1" s="1"/>
  <c r="B44" i="1" l="1"/>
  <c r="B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Mikulik, Radek (MONETA)</author>
  </authors>
  <commentList>
    <comment ref="O7" authorId="0" shapeId="0" xr:uid="{FF322D5E-F31D-4B51-920F-C2BB92681F1A}">
      <text>
        <r>
          <rPr>
            <b/>
            <sz val="9"/>
            <color indexed="81"/>
            <rFont val="Tahoma"/>
            <charset val="1"/>
          </rPr>
          <t>štěpán konečný zaplaceno už v 08/2025</t>
        </r>
      </text>
    </comment>
    <comment ref="O17" authorId="0" shapeId="0" xr:uid="{0F45DCCA-B602-49B0-966A-AF2FD9849906}">
      <text>
        <r>
          <rPr>
            <b/>
            <sz val="9"/>
            <color indexed="81"/>
            <rFont val="Tahoma"/>
            <charset val="1"/>
          </rPr>
          <t>kvasice zaplatily již v 08/2025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Mikulikovi</author>
  </authors>
  <commentList>
    <comment ref="H9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Mikulikovi:</t>
        </r>
        <r>
          <rPr>
            <sz val="9"/>
            <color indexed="81"/>
            <rFont val="Tahoma"/>
            <family val="2"/>
            <charset val="238"/>
          </rPr>
          <t xml:space="preserve">
pokuta a přestup Miklík</t>
        </r>
      </text>
    </comment>
    <comment ref="H16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Mikulikovi:</t>
        </r>
        <r>
          <rPr>
            <sz val="9"/>
            <color indexed="81"/>
            <rFont val="Tahoma"/>
            <family val="2"/>
            <charset val="238"/>
          </rPr>
          <t xml:space="preserve">
pokuta - zpravodaj č.1</t>
        </r>
      </text>
    </comment>
    <comment ref="H18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Mikulikovi:</t>
        </r>
        <r>
          <rPr>
            <sz val="9"/>
            <color indexed="81"/>
            <rFont val="Tahoma"/>
            <family val="2"/>
            <charset val="238"/>
          </rPr>
          <t xml:space="preserve">
Pokuta zpravodaj č.1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Ladislav</author>
  </authors>
  <commentList>
    <comment ref="H5" authorId="0" shapeId="0" xr:uid="{00000000-0006-0000-0300-000001000000}">
      <text>
        <r>
          <rPr>
            <b/>
            <sz val="10"/>
            <color indexed="81"/>
            <rFont val="Tahoma"/>
            <family val="2"/>
            <charset val="238"/>
          </rPr>
          <t>přestup</t>
        </r>
      </text>
    </comment>
    <comment ref="H8" authorId="0" shapeId="0" xr:uid="{00000000-0006-0000-0300-000002000000}">
      <text>
        <r>
          <rPr>
            <b/>
            <sz val="10"/>
            <color indexed="81"/>
            <rFont val="Tahoma"/>
            <family val="2"/>
            <charset val="238"/>
          </rPr>
          <t>Přestup Kristýnek</t>
        </r>
      </text>
    </comment>
    <comment ref="H12" authorId="0" shapeId="0" xr:uid="{00000000-0006-0000-0300-000003000000}">
      <text>
        <r>
          <rPr>
            <b/>
            <sz val="10"/>
            <color indexed="81"/>
            <rFont val="Tahoma"/>
            <family val="2"/>
            <charset val="238"/>
          </rPr>
          <t>odhlášení ze soutěže, pozdní posílání výsledků</t>
        </r>
      </text>
    </comment>
    <comment ref="H13" authorId="0" shapeId="0" xr:uid="{00000000-0006-0000-0300-000004000000}">
      <text>
        <r>
          <rPr>
            <b/>
            <sz val="10"/>
            <color indexed="81"/>
            <rFont val="Tahoma"/>
            <family val="2"/>
            <charset val="238"/>
          </rPr>
          <t>přestup Musil</t>
        </r>
      </text>
    </comment>
    <comment ref="H14" authorId="0" shapeId="0" xr:uid="{00000000-0006-0000-0300-000005000000}">
      <text>
        <r>
          <rPr>
            <b/>
            <sz val="10"/>
            <color indexed="81"/>
            <rFont val="Tahoma"/>
            <family val="2"/>
            <charset val="238"/>
          </rPr>
          <t>přestup Šikl, již zaplacen</t>
        </r>
      </text>
    </comment>
    <comment ref="H17" authorId="0" shapeId="0" xr:uid="{00000000-0006-0000-0300-000006000000}">
      <text>
        <r>
          <rPr>
            <b/>
            <sz val="10"/>
            <color indexed="81"/>
            <rFont val="Tahoma"/>
            <family val="2"/>
            <charset val="238"/>
          </rPr>
          <t>převod soutěže</t>
        </r>
      </text>
    </comment>
  </commentList>
</comments>
</file>

<file path=xl/sharedStrings.xml><?xml version="1.0" encoding="utf-8"?>
<sst xmlns="http://schemas.openxmlformats.org/spreadsheetml/2006/main" count="448" uniqueCount="243">
  <si>
    <t>kolo</t>
  </si>
  <si>
    <t>1.</t>
  </si>
  <si>
    <t>2.</t>
  </si>
  <si>
    <t>3.</t>
  </si>
  <si>
    <t>4.</t>
  </si>
  <si>
    <t>5.</t>
  </si>
  <si>
    <t>6.</t>
  </si>
  <si>
    <t>Količín</t>
  </si>
  <si>
    <t>nedoručen zápis OP1 Kol.-Hul.</t>
  </si>
  <si>
    <t>KST Kroměříž</t>
  </si>
  <si>
    <t>Lubná</t>
  </si>
  <si>
    <t>nedoručen zápis A (na sokolovně)</t>
  </si>
  <si>
    <t>Hulín</t>
  </si>
  <si>
    <t>Bystřice</t>
  </si>
  <si>
    <t>nedoručen zápis OP2 E-kostelec A</t>
  </si>
  <si>
    <t>TJ Holešov</t>
  </si>
  <si>
    <t>KST Holešov</t>
  </si>
  <si>
    <t>Osíčko</t>
  </si>
  <si>
    <t>Roštín</t>
  </si>
  <si>
    <t>Slavie KM</t>
  </si>
  <si>
    <t>nahlášen jen výsledek</t>
  </si>
  <si>
    <t>Kostelec u Hol</t>
  </si>
  <si>
    <t>Morkovice</t>
  </si>
  <si>
    <t>Rymice</t>
  </si>
  <si>
    <t>celkem</t>
  </si>
  <si>
    <t>OK</t>
  </si>
  <si>
    <t>evidenční seznamy</t>
  </si>
  <si>
    <t>přihlášky do soutěží</t>
  </si>
  <si>
    <t>ostatní</t>
  </si>
  <si>
    <t>poplatky klubu celkem</t>
  </si>
  <si>
    <t>skutečně zaplaceno</t>
  </si>
  <si>
    <t>zbývá doplatit</t>
  </si>
  <si>
    <t>dospělí</t>
  </si>
  <si>
    <t>mládež</t>
  </si>
  <si>
    <t>cena</t>
  </si>
  <si>
    <t>OP1</t>
  </si>
  <si>
    <t>OP2</t>
  </si>
  <si>
    <t>žáci</t>
  </si>
  <si>
    <t>plán</t>
  </si>
  <si>
    <t>poplatky klubů</t>
  </si>
  <si>
    <t>příjmy celkem</t>
  </si>
  <si>
    <t>odměny STK, VV</t>
  </si>
  <si>
    <t>STK - Radek Mikulík</t>
  </si>
  <si>
    <t>předseda - Zdeněk Votava</t>
  </si>
  <si>
    <t>člen VV  + stránky OS - Petr Chvátal</t>
  </si>
  <si>
    <t>okresní přebory</t>
  </si>
  <si>
    <t>přebory mládeže</t>
  </si>
  <si>
    <t>medajle, poháry PŘEBORY JEDNOTLIVCŮ</t>
  </si>
  <si>
    <t>Odměna žáci KM</t>
  </si>
  <si>
    <t>náklady celkem</t>
  </si>
  <si>
    <t>výsledek hospodaření</t>
  </si>
  <si>
    <t>z toho BU</t>
  </si>
  <si>
    <t>spořící účet</t>
  </si>
  <si>
    <t>kontrola</t>
  </si>
  <si>
    <t>Plnění rozpočtu pro sezónu 2013/2014</t>
  </si>
  <si>
    <t>prohřešky</t>
  </si>
  <si>
    <t>Stav prostředků k 1.6.2013</t>
  </si>
  <si>
    <t>zaplaceno</t>
  </si>
  <si>
    <t>úroky běžný účet</t>
  </si>
  <si>
    <t>úroky spořící účet</t>
  </si>
  <si>
    <t>STK</t>
  </si>
  <si>
    <t>předseda</t>
  </si>
  <si>
    <t>stránky</t>
  </si>
  <si>
    <t>zpracování registr</t>
  </si>
  <si>
    <t>medajle, poháry</t>
  </si>
  <si>
    <t>plán 6tis Kč</t>
  </si>
  <si>
    <t xml:space="preserve">turnaje mládeže </t>
  </si>
  <si>
    <t>plán 3x turnaj po 500 Kč - Hulín, Kostelec, Bystřice - částka příjde vyplatit</t>
  </si>
  <si>
    <t>rezerva</t>
  </si>
  <si>
    <t>Jak rozdělit???</t>
  </si>
  <si>
    <t>stav prostředků k 1.6.2014</t>
  </si>
  <si>
    <t>Do přijmů pravděpodobně přijde také přesun peněz z kraje za hráče z BpH, Hol a Hul, kteří kraj nehráli.</t>
  </si>
  <si>
    <t>skutečnost příjmy a výdaje v sezóně 2012/13</t>
  </si>
  <si>
    <t>přesupy, převody</t>
  </si>
  <si>
    <t xml:space="preserve">úroky </t>
  </si>
  <si>
    <t>příjmy v sezóně celkem</t>
  </si>
  <si>
    <t>příjmy neplánovány</t>
  </si>
  <si>
    <t>(plánováno 6000)</t>
  </si>
  <si>
    <t>Hulín, Bystřice, Kostelec</t>
  </si>
  <si>
    <t>odhadované náklady</t>
  </si>
  <si>
    <t>rezerva v rozpočtu</t>
  </si>
  <si>
    <t>Potvrzení o přijetí hotovosti</t>
  </si>
  <si>
    <r>
      <t xml:space="preserve">od </t>
    </r>
    <r>
      <rPr>
        <b/>
        <sz val="10"/>
        <rFont val="Arial"/>
        <family val="2"/>
        <charset val="238"/>
      </rPr>
      <t>Okresní svaz stolního tenisu</t>
    </r>
    <r>
      <rPr>
        <sz val="10"/>
        <rFont val="Arial"/>
        <family val="2"/>
        <charset val="238"/>
      </rPr>
      <t>, 
zastoupeným Radkem Mikulíkem</t>
    </r>
  </si>
  <si>
    <t>příjemce:</t>
  </si>
  <si>
    <t>TJ Bystřice p.H, oddíl stolního tenisu Zdeněk Votava, Bystřice p.H.</t>
  </si>
  <si>
    <t>účel platby</t>
  </si>
  <si>
    <t>odměna za uspořádání turnaje nejmladších žáků 2012/2013</t>
  </si>
  <si>
    <t>Částka:</t>
  </si>
  <si>
    <t>500,-Kč</t>
  </si>
  <si>
    <t>Datum:</t>
  </si>
  <si>
    <t>Podpis příjemce:</t>
  </si>
  <si>
    <t>Vydal:</t>
  </si>
  <si>
    <t>Zdeněk Votava, Bystřice p.H.</t>
  </si>
  <si>
    <t>odměna za vedení Okresního svazu stolního tenisu Kroměříž za sezónu 2011/2012</t>
  </si>
  <si>
    <t xml:space="preserve"> odměna za uspořádání okresních přeborů družstev mládeže 2012/2013</t>
  </si>
  <si>
    <t>3000,-Kč</t>
  </si>
  <si>
    <t>SK Spartak Hulín, oddíl stolního tenisu, Bohumil Kristýnek</t>
  </si>
  <si>
    <t>odměna za uspořádání turnaje mládeže sezóna 2012/2013</t>
  </si>
  <si>
    <t>Sokol Kostelec u Hol., 
oddíl stolního tenisu</t>
  </si>
  <si>
    <t>Transakce na BÚ</t>
  </si>
  <si>
    <t>Splatnost</t>
  </si>
  <si>
    <t>Částka</t>
  </si>
  <si>
    <t>Typ transkace</t>
  </si>
  <si>
    <t>Zpráva pro příjemce</t>
  </si>
  <si>
    <t>Operace na přepážce</t>
  </si>
  <si>
    <t>přestup Drahomír Musil</t>
  </si>
  <si>
    <t>Příkaz k úhradě</t>
  </si>
  <si>
    <t>Slavia Km (Matula Jaroslav)</t>
  </si>
  <si>
    <t>Prevod financi na OS stlniho tenisu</t>
  </si>
  <si>
    <t>Internet / PŘEVOD Z BÚ NA SÚ</t>
  </si>
  <si>
    <t>posta 713087 31.01.2013 c 6027TJ0 D D 1 L G T 0 L* TENI 9 UV K L A D Y D 0 9 0 U T E Z E</t>
  </si>
  <si>
    <t>LUKAS TVRDY REGISTRACE</t>
  </si>
  <si>
    <t>DOPL. ZA EVIDENČNÍ SEZNAMY</t>
  </si>
  <si>
    <t>Internet / PŘEVOD Z SÚ NA BÚ</t>
  </si>
  <si>
    <t>Platba za okresní přebory 2012</t>
  </si>
  <si>
    <t>Úroky/poplatky</t>
  </si>
  <si>
    <t>KREDITNÍ ÚROKY</t>
  </si>
  <si>
    <t>zůstatek na BÚ k 30.5.2013</t>
  </si>
  <si>
    <t>Transakce na spořícím účtu</t>
  </si>
  <si>
    <t>zůstatek na SÚ k 30.5.2013</t>
  </si>
  <si>
    <t>Výpis účtu 368/34 OTS ČSTV</t>
  </si>
  <si>
    <t>1.1.2012 - 31.12.2012</t>
  </si>
  <si>
    <t>Počáteční zůstatek k 1.1.2012:                   53 573,08 Kč</t>
  </si>
  <si>
    <t>Doklad</t>
  </si>
  <si>
    <t>Datum</t>
  </si>
  <si>
    <t>Text</t>
  </si>
  <si>
    <t>Má dáti</t>
  </si>
  <si>
    <t>Dal</t>
  </si>
  <si>
    <t>Protiúčet</t>
  </si>
  <si>
    <t>PP-2/2012</t>
  </si>
  <si>
    <t>S.Morkovice za přestup</t>
  </si>
  <si>
    <t>BV1-2/2012</t>
  </si>
  <si>
    <t>poplatek za přestup</t>
  </si>
  <si>
    <t>221/1</t>
  </si>
  <si>
    <t>BV1-2/2002</t>
  </si>
  <si>
    <t>Za služby pro OS ST</t>
  </si>
  <si>
    <t>BV1 6/2012</t>
  </si>
  <si>
    <t>Reg. poplatky Količín</t>
  </si>
  <si>
    <t>BV1-6/2012</t>
  </si>
  <si>
    <t>Re.poplatky ZPS Vítkov</t>
  </si>
  <si>
    <t>Přestup R.Sikl</t>
  </si>
  <si>
    <t>Reg.poplatky Rymice</t>
  </si>
  <si>
    <t>PP-10/2012</t>
  </si>
  <si>
    <t>Vklad do soutěže TJ Roštín</t>
  </si>
  <si>
    <t>PP-11/2012</t>
  </si>
  <si>
    <t>Reg.poplatky KST Kroměříž</t>
  </si>
  <si>
    <t>PP-13/2012</t>
  </si>
  <si>
    <t>Reg.poplatky S.Morkovice</t>
  </si>
  <si>
    <t>BV1-7/2012</t>
  </si>
  <si>
    <t>Vklad S.Rymice</t>
  </si>
  <si>
    <t>BV1-8/2012</t>
  </si>
  <si>
    <t>Reg.poplatky K.Orel</t>
  </si>
  <si>
    <t>Reg.poplatky O.Škrabal</t>
  </si>
  <si>
    <t>BV1-9/2012</t>
  </si>
  <si>
    <t>Reg.poplatky S.Rymice</t>
  </si>
  <si>
    <t>PP-15/2012</t>
  </si>
  <si>
    <t>Startovné Obec Lubná</t>
  </si>
  <si>
    <t>BV1-10/2012</t>
  </si>
  <si>
    <t>Poplatky Kostelec uH</t>
  </si>
  <si>
    <t>Reg.poplatky Količín</t>
  </si>
  <si>
    <t>Startovné ST Sp.Hulín</t>
  </si>
  <si>
    <t>Celkem</t>
  </si>
  <si>
    <r>
      <t xml:space="preserve">Zůstatek k 31.12.2012:                                </t>
    </r>
    <r>
      <rPr>
        <b/>
        <sz val="10"/>
        <rFont val="Arial"/>
        <family val="2"/>
        <charset val="238"/>
      </rPr>
      <t>57 713,08 Kč</t>
    </r>
  </si>
  <si>
    <t>úroky spořicí</t>
  </si>
  <si>
    <t>občersvení konference</t>
  </si>
  <si>
    <t>cestovné kontrola utkání</t>
  </si>
  <si>
    <t>pohár pro vítěze soutěží</t>
  </si>
  <si>
    <t>Počenice</t>
  </si>
  <si>
    <t>účet KMSST</t>
  </si>
  <si>
    <t>spořící účet KMSST</t>
  </si>
  <si>
    <t>rozhodčí</t>
  </si>
  <si>
    <t>zdravotník</t>
  </si>
  <si>
    <t>nájem haly</t>
  </si>
  <si>
    <t>hodiny STK</t>
  </si>
  <si>
    <t>zahájení sezóny</t>
  </si>
  <si>
    <t>1.zpravodaj</t>
  </si>
  <si>
    <t>2.zpravodaj</t>
  </si>
  <si>
    <t>kontrola evidencí</t>
  </si>
  <si>
    <t>kontrola soupisek</t>
  </si>
  <si>
    <t xml:space="preserve">rozlosování </t>
  </si>
  <si>
    <t>3. zpravodaj</t>
  </si>
  <si>
    <t>4. zpravodaj (konference)</t>
  </si>
  <si>
    <t>zpracování výsledků, kontrola zápisů, noviny
22kol x 2hod</t>
  </si>
  <si>
    <t>přestupy, operativa</t>
  </si>
  <si>
    <t>finance, přehledy, příprava účta</t>
  </si>
  <si>
    <t>okresní přebory jednotlivců</t>
  </si>
  <si>
    <t>dorost</t>
  </si>
  <si>
    <t>Zborovice</t>
  </si>
  <si>
    <t>spolufinancování ČAST - okrení přebory</t>
  </si>
  <si>
    <t>ceny na přebory mládeže</t>
  </si>
  <si>
    <t>skutečnost</t>
  </si>
  <si>
    <t>stav reálně</t>
  </si>
  <si>
    <t>Kvasice</t>
  </si>
  <si>
    <t>k doplacení</t>
  </si>
  <si>
    <t>Nová Dědina</t>
  </si>
  <si>
    <t>převod registračních poplatků na ČAST</t>
  </si>
  <si>
    <t>školení trenérů</t>
  </si>
  <si>
    <t>převod registračních poplatků na ZKSST (Nová Dědina-Lubná)</t>
  </si>
  <si>
    <t>noviny</t>
  </si>
  <si>
    <t>míčky pro společný trénink mládeže</t>
  </si>
  <si>
    <t>dotisky štítků na poháry</t>
  </si>
  <si>
    <t>vratka registrace ZKSST</t>
  </si>
  <si>
    <t>Dárek Votik</t>
  </si>
  <si>
    <t>Holešov</t>
  </si>
  <si>
    <t>SL. Kroměříž</t>
  </si>
  <si>
    <t>Sokol Morkovice</t>
  </si>
  <si>
    <t>TJ Nová Dědina</t>
  </si>
  <si>
    <t>přeúčtování grantu GČP Sl. Kroměříž</t>
  </si>
  <si>
    <t>školení trenérů (záři cestovné pan Karal)</t>
  </si>
  <si>
    <t>odměna pro Karel Karásek (březen)</t>
  </si>
  <si>
    <t>příspěvek na nájem haly - 2x turnaj ZL Kvasice</t>
  </si>
  <si>
    <t>příspěvek na nájem haly OP družstva mládež - Holešov</t>
  </si>
  <si>
    <t>příspěvek na nájem haly - 2x turnaj  ZL  Holešov</t>
  </si>
  <si>
    <t>Stav prostředků k 1.9.2025</t>
  </si>
  <si>
    <t xml:space="preserve">STK - </t>
  </si>
  <si>
    <t>člen VV</t>
  </si>
  <si>
    <t>Odměna žáci</t>
  </si>
  <si>
    <t>stav prostředků k 31.08.2026</t>
  </si>
  <si>
    <t>plán sezóna 2025/2026</t>
  </si>
  <si>
    <t>plán 25/26</t>
  </si>
  <si>
    <t>Stav prostředků k 2.9.2025</t>
  </si>
  <si>
    <t>úroky</t>
  </si>
  <si>
    <t>přestup Jakoubková</t>
  </si>
  <si>
    <t>skutečnost sezóna 2025/2026</t>
  </si>
  <si>
    <t>stav prostředků k 30.06.2026</t>
  </si>
  <si>
    <t>přestup Kaliňák</t>
  </si>
  <si>
    <t>přestup Bilík</t>
  </si>
  <si>
    <t>přestup Polách</t>
  </si>
  <si>
    <t>Okresní trenér Karal</t>
  </si>
  <si>
    <t>okresní trenér Votava</t>
  </si>
  <si>
    <t>pokuta OP Holešov</t>
  </si>
  <si>
    <t>evidence Nová dědina 2026-7</t>
  </si>
  <si>
    <t>člen VV - Jan Vašík</t>
  </si>
  <si>
    <t>člen VV - Tomáš Vavřík</t>
  </si>
  <si>
    <t>člen VV - Petr Hýsek</t>
  </si>
  <si>
    <t>ceny na přebory mládeže/dospělých</t>
  </si>
  <si>
    <t>pokuta OP Lubná</t>
  </si>
  <si>
    <t xml:space="preserve">pokuta OP Morkovice </t>
  </si>
  <si>
    <t>registrace vaculík pro rok 2026/2027</t>
  </si>
  <si>
    <t>kvasice evidence 2026/2027</t>
  </si>
  <si>
    <t>pokuta OP Zborovice 400</t>
  </si>
  <si>
    <t>pokuta OP Počenice 400</t>
  </si>
  <si>
    <t>pokuta OP Hulín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</si>
</sst>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color indexed="10"/>
      <name val="Arial"/>
      <family val="2"/>
      <charset val="238"/>
    </font>
    <font>
      <b/>
      <u/>
      <sz val="16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3" fontId="5" fillId="0" borderId="9" xfId="0" applyNumberFormat="1" applyFont="1" applyBorder="1"/>
    <xf numFmtId="0" fontId="6" fillId="0" borderId="9" xfId="0" applyFont="1" applyBorder="1"/>
    <xf numFmtId="3" fontId="6" fillId="0" borderId="10" xfId="0" applyNumberFormat="1" applyFont="1" applyBorder="1"/>
    <xf numFmtId="3" fontId="5" fillId="2" borderId="10" xfId="0" applyNumberFormat="1" applyFont="1" applyFill="1" applyBorder="1"/>
    <xf numFmtId="0" fontId="6" fillId="0" borderId="11" xfId="0" applyFont="1" applyBorder="1"/>
    <xf numFmtId="0" fontId="6" fillId="0" borderId="12" xfId="0" applyFont="1" applyBorder="1"/>
    <xf numFmtId="3" fontId="5" fillId="0" borderId="13" xfId="0" applyNumberFormat="1" applyFont="1" applyBorder="1"/>
    <xf numFmtId="0" fontId="6" fillId="0" borderId="13" xfId="0" applyFont="1" applyBorder="1"/>
    <xf numFmtId="3" fontId="6" fillId="0" borderId="14" xfId="0" applyNumberFormat="1" applyFont="1" applyBorder="1"/>
    <xf numFmtId="3" fontId="5" fillId="2" borderId="14" xfId="0" applyNumberFormat="1" applyFont="1" applyFill="1" applyBorder="1"/>
    <xf numFmtId="0" fontId="6" fillId="3" borderId="11" xfId="0" applyFont="1" applyFill="1" applyBorder="1"/>
    <xf numFmtId="0" fontId="6" fillId="3" borderId="12" xfId="0" applyFont="1" applyFill="1" applyBorder="1"/>
    <xf numFmtId="3" fontId="5" fillId="0" borderId="4" xfId="0" applyNumberFormat="1" applyFont="1" applyBorder="1"/>
    <xf numFmtId="3" fontId="6" fillId="0" borderId="5" xfId="0" applyNumberFormat="1" applyFont="1" applyBorder="1"/>
    <xf numFmtId="3" fontId="5" fillId="2" borderId="5" xfId="0" applyNumberFormat="1" applyFont="1" applyFill="1" applyBorder="1"/>
    <xf numFmtId="3" fontId="5" fillId="2" borderId="15" xfId="0" applyNumberFormat="1" applyFont="1" applyFill="1" applyBorder="1"/>
    <xf numFmtId="0" fontId="5" fillId="2" borderId="0" xfId="0" applyFont="1" applyFill="1"/>
    <xf numFmtId="3" fontId="5" fillId="2" borderId="0" xfId="0" applyNumberFormat="1" applyFont="1" applyFill="1"/>
    <xf numFmtId="0" fontId="7" fillId="4" borderId="0" xfId="0" applyFont="1" applyFill="1"/>
    <xf numFmtId="3" fontId="7" fillId="4" borderId="0" xfId="0" applyNumberFormat="1" applyFont="1" applyFill="1"/>
    <xf numFmtId="3" fontId="5" fillId="0" borderId="0" xfId="0" applyNumberFormat="1" applyFont="1"/>
    <xf numFmtId="0" fontId="8" fillId="0" borderId="0" xfId="0" applyFont="1"/>
    <xf numFmtId="0" fontId="9" fillId="0" borderId="0" xfId="0" applyFont="1"/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3" fontId="9" fillId="0" borderId="10" xfId="0" applyNumberFormat="1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13" xfId="0" applyFont="1" applyBorder="1"/>
    <xf numFmtId="3" fontId="9" fillId="0" borderId="14" xfId="0" applyNumberFormat="1" applyFont="1" applyBorder="1"/>
    <xf numFmtId="0" fontId="9" fillId="3" borderId="11" xfId="0" applyFont="1" applyFill="1" applyBorder="1"/>
    <xf numFmtId="0" fontId="9" fillId="3" borderId="12" xfId="0" applyFont="1" applyFill="1" applyBorder="1"/>
    <xf numFmtId="3" fontId="9" fillId="0" borderId="5" xfId="0" applyNumberFormat="1" applyFont="1" applyBorder="1"/>
    <xf numFmtId="0" fontId="10" fillId="4" borderId="0" xfId="0" applyFont="1" applyFill="1"/>
    <xf numFmtId="3" fontId="10" fillId="4" borderId="0" xfId="0" applyNumberFormat="1" applyFont="1" applyFill="1"/>
    <xf numFmtId="16" fontId="9" fillId="0" borderId="0" xfId="0" applyNumberFormat="1" applyFont="1"/>
    <xf numFmtId="0" fontId="11" fillId="0" borderId="0" xfId="0" applyFont="1"/>
    <xf numFmtId="0" fontId="0" fillId="0" borderId="16" xfId="0" applyBorder="1"/>
    <xf numFmtId="0" fontId="0" fillId="0" borderId="17" xfId="0" applyBorder="1"/>
    <xf numFmtId="0" fontId="0" fillId="0" borderId="0" xfId="0" applyAlignment="1">
      <alignment vertical="center"/>
    </xf>
    <xf numFmtId="0" fontId="0" fillId="0" borderId="16" xfId="0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16" xfId="0" applyFont="1" applyBorder="1"/>
    <xf numFmtId="0" fontId="2" fillId="0" borderId="16" xfId="0" applyFont="1" applyBorder="1" applyAlignment="1">
      <alignment horizontal="right"/>
    </xf>
    <xf numFmtId="0" fontId="0" fillId="0" borderId="16" xfId="0" applyBorder="1" applyAlignment="1">
      <alignment horizontal="right"/>
    </xf>
    <xf numFmtId="14" fontId="0" fillId="0" borderId="0" xfId="0" applyNumberFormat="1"/>
    <xf numFmtId="14" fontId="2" fillId="0" borderId="0" xfId="0" applyNumberFormat="1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3" fontId="6" fillId="0" borderId="0" xfId="0" applyNumberFormat="1" applyFont="1"/>
    <xf numFmtId="3" fontId="5" fillId="0" borderId="10" xfId="0" applyNumberFormat="1" applyFont="1" applyBorder="1"/>
    <xf numFmtId="3" fontId="5" fillId="0" borderId="14" xfId="0" applyNumberFormat="1" applyFont="1" applyBorder="1"/>
    <xf numFmtId="3" fontId="5" fillId="0" borderId="5" xfId="0" applyNumberFormat="1" applyFont="1" applyBorder="1"/>
    <xf numFmtId="0" fontId="6" fillId="0" borderId="24" xfId="0" applyFont="1" applyBorder="1"/>
    <xf numFmtId="0" fontId="6" fillId="0" borderId="25" xfId="0" applyFont="1" applyBorder="1"/>
    <xf numFmtId="0" fontId="6" fillId="5" borderId="11" xfId="0" applyFont="1" applyFill="1" applyBorder="1"/>
    <xf numFmtId="0" fontId="6" fillId="5" borderId="12" xfId="0" applyFont="1" applyFill="1" applyBorder="1"/>
    <xf numFmtId="3" fontId="4" fillId="0" borderId="9" xfId="0" applyNumberFormat="1" applyFont="1" applyBorder="1"/>
    <xf numFmtId="3" fontId="4" fillId="2" borderId="10" xfId="0" applyNumberFormat="1" applyFont="1" applyFill="1" applyBorder="1"/>
    <xf numFmtId="3" fontId="4" fillId="0" borderId="13" xfId="0" applyNumberFormat="1" applyFont="1" applyBorder="1"/>
    <xf numFmtId="3" fontId="4" fillId="2" borderId="14" xfId="0" applyNumberFormat="1" applyFont="1" applyFill="1" applyBorder="1"/>
    <xf numFmtId="3" fontId="4" fillId="0" borderId="4" xfId="0" applyNumberFormat="1" applyFont="1" applyBorder="1"/>
    <xf numFmtId="3" fontId="4" fillId="2" borderId="5" xfId="0" applyNumberFormat="1" applyFont="1" applyFill="1" applyBorder="1"/>
    <xf numFmtId="0" fontId="4" fillId="2" borderId="0" xfId="0" applyFont="1" applyFill="1"/>
    <xf numFmtId="3" fontId="4" fillId="2" borderId="0" xfId="0" applyNumberFormat="1" applyFont="1" applyFill="1"/>
    <xf numFmtId="0" fontId="6" fillId="6" borderId="11" xfId="0" applyFont="1" applyFill="1" applyBorder="1"/>
    <xf numFmtId="0" fontId="6" fillId="6" borderId="12" xfId="0" applyFont="1" applyFill="1" applyBorder="1"/>
    <xf numFmtId="3" fontId="5" fillId="7" borderId="0" xfId="0" applyNumberFormat="1" applyFont="1" applyFill="1"/>
    <xf numFmtId="0" fontId="5" fillId="7" borderId="0" xfId="0" applyFont="1" applyFill="1"/>
    <xf numFmtId="0" fontId="14" fillId="0" borderId="0" xfId="0" applyFont="1" applyAlignment="1">
      <alignment wrapText="1"/>
    </xf>
    <xf numFmtId="0" fontId="14" fillId="0" borderId="0" xfId="0" applyFont="1"/>
    <xf numFmtId="4" fontId="6" fillId="0" borderId="0" xfId="0" applyNumberFormat="1" applyFont="1"/>
    <xf numFmtId="4" fontId="1" fillId="0" borderId="0" xfId="0" applyNumberFormat="1" applyFont="1"/>
    <xf numFmtId="0" fontId="6" fillId="0" borderId="32" xfId="0" applyFont="1" applyBorder="1"/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27" xfId="0" applyFont="1" applyFill="1" applyBorder="1" applyAlignment="1">
      <alignment horizontal="center" wrapText="1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2" borderId="26" xfId="0" applyFont="1" applyFill="1" applyBorder="1" applyAlignment="1">
      <alignment horizontal="center" wrapText="1"/>
    </xf>
    <xf numFmtId="0" fontId="9" fillId="2" borderId="27" xfId="0" applyFont="1" applyFill="1" applyBorder="1" applyAlignment="1">
      <alignment horizontal="center" wrapText="1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400050</xdr:colOff>
      <xdr:row>17</xdr:row>
      <xdr:rowOff>161925</xdr:rowOff>
    </xdr:from>
    <xdr:to>
      <xdr:col>7</xdr:col>
      <xdr:colOff>542925</xdr:colOff>
      <xdr:row>22</xdr:row>
      <xdr:rowOff>57150</xdr:rowOff>
    </xdr:to>
    <xdr:sp macro="" textlink="">
      <xdr:nvSpPr>
        <xdr:cNvPr id="1209" name="Line 7">
          <a:extLst>
            <a:ext uri="{FF2B5EF4-FFF2-40B4-BE49-F238E27FC236}">
              <a16:creationId xmlns:a16="http://schemas.microsoft.com/office/drawing/2014/main" id="{2925DF61-954C-4399-BD84-A653AF319F41}"/>
            </a:ext>
          </a:extLst>
        </xdr:cNvPr>
        <xdr:cNvSpPr>
          <a:spLocks noChangeShapeType="1"/>
        </xdr:cNvSpPr>
      </xdr:nvSpPr>
      <xdr:spPr bwMode="auto">
        <a:xfrm>
          <a:off x="8743950" y="3629025"/>
          <a:ext cx="14287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1028700</xdr:colOff>
      <xdr:row>20</xdr:row>
      <xdr:rowOff>123825</xdr:rowOff>
    </xdr:from>
    <xdr:to>
      <xdr:col>7</xdr:col>
      <xdr:colOff>38100</xdr:colOff>
      <xdr:row>22</xdr:row>
      <xdr:rowOff>95250</xdr:rowOff>
    </xdr:to>
    <xdr:sp macro="" textlink="">
      <xdr:nvSpPr>
        <xdr:cNvPr id="1210" name="Line 8">
          <a:extLst>
            <a:ext uri="{FF2B5EF4-FFF2-40B4-BE49-F238E27FC236}">
              <a16:creationId xmlns:a16="http://schemas.microsoft.com/office/drawing/2014/main" id="{CD5212C1-3EF8-44ED-959E-0613BD1490A5}"/>
            </a:ext>
          </a:extLst>
        </xdr:cNvPr>
        <xdr:cNvSpPr>
          <a:spLocks noChangeShapeType="1"/>
        </xdr:cNvSpPr>
      </xdr:nvSpPr>
      <xdr:spPr bwMode="auto">
        <a:xfrm>
          <a:off x="3143250" y="4181475"/>
          <a:ext cx="5238750" cy="361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7"/>
  <sheetViews>
    <sheetView workbookViewId="0">
      <selection activeCell="F8" sqref="F8"/>
    </sheetView>
  </sheetViews>
  <sheetFormatPr defaultRowHeight="13.2" x14ac:dyDescent="0.25"/>
  <cols>
    <col min="1" max="1" width="19.21875" bestFit="1" customWidth="1"/>
  </cols>
  <sheetData>
    <row r="2" spans="1:7" ht="17.399999999999999" x14ac:dyDescent="0.3">
      <c r="B2" s="4"/>
      <c r="C2" s="4"/>
      <c r="D2" s="4"/>
    </row>
    <row r="3" spans="1:7" ht="17.399999999999999" x14ac:dyDescent="0.3">
      <c r="A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7.399999999999999" x14ac:dyDescent="0.3">
      <c r="A4" s="10" t="s">
        <v>7</v>
      </c>
      <c r="B4" s="4"/>
      <c r="C4" s="4"/>
      <c r="D4" s="4" t="s">
        <v>8</v>
      </c>
    </row>
    <row r="5" spans="1:7" ht="17.399999999999999" x14ac:dyDescent="0.3">
      <c r="A5" s="10" t="s">
        <v>9</v>
      </c>
      <c r="B5" s="4"/>
      <c r="C5" s="4"/>
      <c r="D5" s="4"/>
    </row>
    <row r="6" spans="1:7" ht="17.399999999999999" x14ac:dyDescent="0.3">
      <c r="A6" s="10" t="s">
        <v>10</v>
      </c>
      <c r="B6" s="4"/>
      <c r="C6" s="4"/>
      <c r="D6" s="4"/>
      <c r="G6" t="s">
        <v>11</v>
      </c>
    </row>
    <row r="7" spans="1:7" ht="17.399999999999999" x14ac:dyDescent="0.3">
      <c r="A7" s="10" t="s">
        <v>12</v>
      </c>
      <c r="B7" s="4"/>
      <c r="C7" s="4"/>
      <c r="D7" s="4"/>
    </row>
    <row r="8" spans="1:7" ht="17.399999999999999" x14ac:dyDescent="0.3">
      <c r="A8" s="10" t="s">
        <v>13</v>
      </c>
      <c r="B8" s="4"/>
      <c r="C8" s="4"/>
      <c r="D8" s="4" t="s">
        <v>14</v>
      </c>
    </row>
    <row r="9" spans="1:7" ht="17.399999999999999" x14ac:dyDescent="0.3">
      <c r="A9" s="10" t="s">
        <v>15</v>
      </c>
      <c r="B9" s="4"/>
      <c r="C9" s="4"/>
      <c r="D9" s="4"/>
    </row>
    <row r="10" spans="1:7" ht="17.399999999999999" x14ac:dyDescent="0.3">
      <c r="A10" s="10" t="s">
        <v>16</v>
      </c>
      <c r="B10" s="4"/>
      <c r="C10" s="4"/>
      <c r="D10" s="4"/>
    </row>
    <row r="11" spans="1:7" ht="17.399999999999999" x14ac:dyDescent="0.3">
      <c r="A11" s="10" t="s">
        <v>17</v>
      </c>
      <c r="B11" s="4"/>
      <c r="C11" s="4"/>
      <c r="D11" s="4"/>
    </row>
    <row r="12" spans="1:7" ht="17.399999999999999" x14ac:dyDescent="0.3">
      <c r="A12" s="10" t="s">
        <v>18</v>
      </c>
      <c r="B12" s="4"/>
      <c r="C12" s="4"/>
      <c r="D12" s="4"/>
    </row>
    <row r="13" spans="1:7" ht="17.399999999999999" x14ac:dyDescent="0.3">
      <c r="A13" s="10" t="s">
        <v>19</v>
      </c>
      <c r="B13" s="4"/>
      <c r="C13" s="4" t="s">
        <v>20</v>
      </c>
      <c r="D13" s="4"/>
    </row>
    <row r="14" spans="1:7" ht="17.399999999999999" x14ac:dyDescent="0.3">
      <c r="A14" s="10" t="s">
        <v>21</v>
      </c>
      <c r="B14" s="4"/>
      <c r="C14" s="4"/>
      <c r="D14" s="4"/>
    </row>
    <row r="15" spans="1:7" ht="17.399999999999999" x14ac:dyDescent="0.3">
      <c r="A15" s="10" t="s">
        <v>22</v>
      </c>
      <c r="B15" s="4"/>
      <c r="C15" s="4"/>
      <c r="D15" s="4"/>
    </row>
    <row r="16" spans="1:7" ht="17.399999999999999" x14ac:dyDescent="0.3">
      <c r="A16" s="10" t="s">
        <v>23</v>
      </c>
      <c r="B16" s="4"/>
      <c r="C16" s="4"/>
      <c r="D16" s="4"/>
    </row>
    <row r="17" spans="1:4" ht="17.399999999999999" x14ac:dyDescent="0.3">
      <c r="A17" s="10" t="s">
        <v>24</v>
      </c>
      <c r="B17" s="4" t="s">
        <v>25</v>
      </c>
      <c r="C17" s="4"/>
      <c r="D17" s="4"/>
    </row>
  </sheetData>
  <phoneticPr fontId="1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BB891-FEEB-4813-BE08-B5398D81036A}">
  <sheetPr>
    <pageSetUpPr fitToPage="1"/>
  </sheetPr>
  <dimension ref="A1:T104"/>
  <sheetViews>
    <sheetView tabSelected="1" topLeftCell="A81" zoomScale="80" zoomScaleNormal="70" workbookViewId="0">
      <selection activeCell="B97" sqref="B97"/>
    </sheetView>
  </sheetViews>
  <sheetFormatPr defaultColWidth="9.21875" defaultRowHeight="17.399999999999999" x14ac:dyDescent="0.3"/>
  <cols>
    <col min="1" max="1" width="76.33203125" style="4" bestFit="1" customWidth="1"/>
    <col min="2" max="2" width="15.21875" style="4" customWidth="1"/>
    <col min="3" max="3" width="11.77734375" style="4" customWidth="1"/>
    <col min="4" max="5" width="9.6640625" style="4" customWidth="1"/>
    <col min="6" max="6" width="14.33203125" style="4" customWidth="1"/>
    <col min="7" max="10" width="9.6640625" style="4" customWidth="1"/>
    <col min="11" max="11" width="11.109375" style="4" customWidth="1"/>
    <col min="12" max="12" width="5.6640625" style="4" customWidth="1"/>
    <col min="13" max="13" width="13.21875" style="4" customWidth="1"/>
    <col min="14" max="14" width="4.88671875" style="4" customWidth="1"/>
    <col min="15" max="15" width="14.44140625" style="4" customWidth="1"/>
    <col min="16" max="19" width="9.21875" style="4" customWidth="1"/>
    <col min="20" max="16384" width="9.21875" style="4"/>
  </cols>
  <sheetData>
    <row r="1" spans="1:20" ht="21" x14ac:dyDescent="0.4">
      <c r="A1" s="34" t="s">
        <v>223</v>
      </c>
    </row>
    <row r="3" spans="1:20" x14ac:dyDescent="0.3">
      <c r="A3" s="4" t="s">
        <v>220</v>
      </c>
      <c r="B3" s="33">
        <v>102675</v>
      </c>
      <c r="C3" s="99"/>
      <c r="D3" s="99"/>
      <c r="F3" s="98"/>
      <c r="J3" s="76"/>
    </row>
    <row r="4" spans="1:20" ht="18" thickBot="1" x14ac:dyDescent="0.35">
      <c r="A4" s="3"/>
      <c r="Q4" s="4" t="s">
        <v>198</v>
      </c>
    </row>
    <row r="5" spans="1:20" x14ac:dyDescent="0.3">
      <c r="B5" s="101" t="s">
        <v>26</v>
      </c>
      <c r="C5" s="102"/>
      <c r="D5" s="102"/>
      <c r="E5" s="103"/>
      <c r="F5" s="104" t="s">
        <v>27</v>
      </c>
      <c r="G5" s="105"/>
      <c r="H5" s="105"/>
      <c r="I5" s="106"/>
      <c r="J5" s="5" t="s">
        <v>28</v>
      </c>
      <c r="K5" s="107" t="s">
        <v>29</v>
      </c>
      <c r="M5" s="109" t="s">
        <v>30</v>
      </c>
      <c r="O5" s="109" t="s">
        <v>193</v>
      </c>
    </row>
    <row r="6" spans="1:20" ht="18" thickBot="1" x14ac:dyDescent="0.35">
      <c r="B6" s="6" t="s">
        <v>32</v>
      </c>
      <c r="C6" s="7" t="s">
        <v>33</v>
      </c>
      <c r="D6" s="7" t="s">
        <v>28</v>
      </c>
      <c r="E6" s="8" t="s">
        <v>34</v>
      </c>
      <c r="F6" s="6" t="s">
        <v>35</v>
      </c>
      <c r="G6" s="80" t="s">
        <v>36</v>
      </c>
      <c r="H6" s="80" t="s">
        <v>186</v>
      </c>
      <c r="I6" s="8" t="s">
        <v>37</v>
      </c>
      <c r="J6" s="9"/>
      <c r="K6" s="108"/>
      <c r="M6" s="110"/>
      <c r="O6" s="110"/>
    </row>
    <row r="7" spans="1:20" x14ac:dyDescent="0.3">
      <c r="A7" s="10" t="s">
        <v>10</v>
      </c>
      <c r="B7" s="17">
        <v>17</v>
      </c>
      <c r="C7" s="18">
        <v>4</v>
      </c>
      <c r="D7" s="18"/>
      <c r="E7" s="13">
        <f>B7*500+C7*400+D7*100</f>
        <v>10100</v>
      </c>
      <c r="F7" s="17">
        <v>2000</v>
      </c>
      <c r="G7" s="81"/>
      <c r="H7" s="81"/>
      <c r="I7" s="20"/>
      <c r="J7" s="21"/>
      <c r="K7" s="78">
        <f>SUM(E7:G7)+J7</f>
        <v>12100</v>
      </c>
      <c r="M7" s="77">
        <f>1700+2000+5900+1000+500</f>
        <v>11100</v>
      </c>
      <c r="O7" s="77">
        <f>K7-M7-1000</f>
        <v>0</v>
      </c>
      <c r="P7" s="4">
        <v>5900</v>
      </c>
      <c r="Q7" s="4">
        <v>2000</v>
      </c>
      <c r="R7" s="4">
        <v>1700</v>
      </c>
      <c r="S7" s="4">
        <v>1000</v>
      </c>
      <c r="T7" s="4">
        <v>500</v>
      </c>
    </row>
    <row r="8" spans="1:20" x14ac:dyDescent="0.3">
      <c r="A8" s="10" t="s">
        <v>12</v>
      </c>
      <c r="B8" s="23"/>
      <c r="C8" s="24"/>
      <c r="D8" s="24"/>
      <c r="E8" s="13">
        <f t="shared" ref="E8:E18" si="0">B8*500+C8*400+D8*100</f>
        <v>0</v>
      </c>
      <c r="F8" s="17">
        <v>2000</v>
      </c>
      <c r="G8" s="81">
        <v>500</v>
      </c>
      <c r="H8" s="81"/>
      <c r="I8" s="20"/>
      <c r="J8" s="21"/>
      <c r="K8" s="78">
        <f>SUM(E8:G8)+J8</f>
        <v>2500</v>
      </c>
      <c r="M8" s="77">
        <v>2500</v>
      </c>
      <c r="O8" s="77">
        <f>K8-M8</f>
        <v>0</v>
      </c>
      <c r="P8" s="4">
        <v>2500</v>
      </c>
    </row>
    <row r="9" spans="1:20" x14ac:dyDescent="0.3">
      <c r="A9" s="10" t="s">
        <v>13</v>
      </c>
      <c r="B9" s="23"/>
      <c r="C9" s="24"/>
      <c r="D9" s="24"/>
      <c r="E9" s="13">
        <f t="shared" si="0"/>
        <v>0</v>
      </c>
      <c r="F9" s="17">
        <v>1000</v>
      </c>
      <c r="G9" s="81">
        <v>500</v>
      </c>
      <c r="H9" s="81"/>
      <c r="I9" s="20"/>
      <c r="J9" s="21"/>
      <c r="K9" s="78">
        <f t="shared" ref="K9:K12" si="1">SUM(E9:G9)+J9</f>
        <v>1500</v>
      </c>
      <c r="M9" s="77">
        <v>1500</v>
      </c>
      <c r="O9" s="77">
        <f t="shared" ref="O9:O18" si="2">K9-M9</f>
        <v>0</v>
      </c>
      <c r="P9" s="4">
        <v>1500</v>
      </c>
    </row>
    <row r="10" spans="1:20" x14ac:dyDescent="0.3">
      <c r="A10" s="10" t="s">
        <v>15</v>
      </c>
      <c r="B10" s="23"/>
      <c r="C10" s="24"/>
      <c r="D10" s="24"/>
      <c r="E10" s="13">
        <f t="shared" si="0"/>
        <v>0</v>
      </c>
      <c r="F10" s="17">
        <v>2000</v>
      </c>
      <c r="G10" s="81">
        <v>500</v>
      </c>
      <c r="H10" s="81"/>
      <c r="I10" s="20"/>
      <c r="J10" s="21"/>
      <c r="K10" s="78">
        <f t="shared" si="1"/>
        <v>2500</v>
      </c>
      <c r="M10" s="77">
        <f>-2000+2500+2000</f>
        <v>2500</v>
      </c>
      <c r="O10" s="77">
        <f t="shared" si="2"/>
        <v>0</v>
      </c>
      <c r="P10" s="4">
        <v>2000</v>
      </c>
      <c r="Q10" s="4">
        <v>2500</v>
      </c>
      <c r="R10" s="4">
        <v>-2000</v>
      </c>
    </row>
    <row r="11" spans="1:20" x14ac:dyDescent="0.3">
      <c r="A11" s="10" t="s">
        <v>17</v>
      </c>
      <c r="B11" s="100">
        <v>7</v>
      </c>
      <c r="C11" s="18"/>
      <c r="D11" s="18"/>
      <c r="E11" s="13">
        <f t="shared" si="0"/>
        <v>3500</v>
      </c>
      <c r="F11" s="17">
        <v>1000</v>
      </c>
      <c r="G11" s="81"/>
      <c r="H11" s="81"/>
      <c r="I11" s="20"/>
      <c r="J11" s="21"/>
      <c r="K11" s="78">
        <f t="shared" si="1"/>
        <v>4500</v>
      </c>
      <c r="M11" s="77">
        <f>500+4000</f>
        <v>4500</v>
      </c>
      <c r="O11" s="77">
        <f t="shared" si="2"/>
        <v>0</v>
      </c>
      <c r="P11" s="4">
        <v>500</v>
      </c>
      <c r="Q11" s="4">
        <v>4000</v>
      </c>
    </row>
    <row r="12" spans="1:20" x14ac:dyDescent="0.3">
      <c r="A12" s="10" t="s">
        <v>187</v>
      </c>
      <c r="B12" s="17">
        <v>8</v>
      </c>
      <c r="C12" s="18"/>
      <c r="D12" s="18"/>
      <c r="E12" s="13">
        <f t="shared" si="0"/>
        <v>4000</v>
      </c>
      <c r="F12" s="17">
        <v>1000</v>
      </c>
      <c r="G12" s="81"/>
      <c r="H12" s="81"/>
      <c r="I12" s="20"/>
      <c r="J12" s="21"/>
      <c r="K12" s="78">
        <f t="shared" si="1"/>
        <v>5000</v>
      </c>
      <c r="M12" s="77">
        <f>500+4500</f>
        <v>5000</v>
      </c>
      <c r="O12" s="77">
        <f t="shared" si="2"/>
        <v>0</v>
      </c>
      <c r="P12" s="4">
        <v>4500</v>
      </c>
      <c r="Q12" s="4">
        <v>500</v>
      </c>
    </row>
    <row r="13" spans="1:20" x14ac:dyDescent="0.3">
      <c r="A13" s="10" t="s">
        <v>19</v>
      </c>
      <c r="B13" s="82"/>
      <c r="C13" s="83"/>
      <c r="D13" s="83"/>
      <c r="E13" s="13">
        <f t="shared" si="0"/>
        <v>0</v>
      </c>
      <c r="F13" s="17"/>
      <c r="G13" s="81">
        <v>500</v>
      </c>
      <c r="H13" s="81"/>
      <c r="I13" s="20"/>
      <c r="J13" s="21"/>
      <c r="K13" s="78">
        <f>SUM(E13:G13)+J13</f>
        <v>500</v>
      </c>
      <c r="M13" s="77">
        <v>500</v>
      </c>
      <c r="O13" s="77">
        <f t="shared" si="2"/>
        <v>0</v>
      </c>
    </row>
    <row r="14" spans="1:20" x14ac:dyDescent="0.3">
      <c r="A14" s="10" t="s">
        <v>21</v>
      </c>
      <c r="B14" s="17">
        <v>10</v>
      </c>
      <c r="C14" s="18">
        <v>5</v>
      </c>
      <c r="D14" s="18"/>
      <c r="E14" s="13">
        <f t="shared" si="0"/>
        <v>7000</v>
      </c>
      <c r="F14" s="17">
        <v>1000</v>
      </c>
      <c r="G14" s="81">
        <v>500</v>
      </c>
      <c r="H14" s="81"/>
      <c r="I14" s="20"/>
      <c r="J14" s="21"/>
      <c r="K14" s="78">
        <f>SUM(E14:G14)+J14</f>
        <v>8500</v>
      </c>
      <c r="M14" s="77">
        <v>8500</v>
      </c>
      <c r="O14" s="77">
        <f t="shared" si="2"/>
        <v>0</v>
      </c>
      <c r="P14" s="4">
        <v>8500</v>
      </c>
    </row>
    <row r="15" spans="1:20" x14ac:dyDescent="0.3">
      <c r="A15" s="10" t="s">
        <v>167</v>
      </c>
      <c r="B15" s="17">
        <v>6</v>
      </c>
      <c r="C15" s="18">
        <v>3</v>
      </c>
      <c r="D15" s="18">
        <v>4</v>
      </c>
      <c r="E15" s="13">
        <f t="shared" si="0"/>
        <v>4600</v>
      </c>
      <c r="F15" s="17"/>
      <c r="G15" s="81">
        <v>500</v>
      </c>
      <c r="H15" s="81"/>
      <c r="I15" s="20"/>
      <c r="J15" s="21"/>
      <c r="K15" s="78">
        <f>SUM(E15:G15)+J15</f>
        <v>5100</v>
      </c>
      <c r="M15" s="77">
        <v>5100</v>
      </c>
      <c r="O15" s="77">
        <f t="shared" si="2"/>
        <v>0</v>
      </c>
      <c r="P15" s="4">
        <v>5100</v>
      </c>
    </row>
    <row r="16" spans="1:20" x14ac:dyDescent="0.3">
      <c r="A16" s="10" t="s">
        <v>194</v>
      </c>
      <c r="B16" s="17">
        <v>11</v>
      </c>
      <c r="C16" s="18">
        <v>9</v>
      </c>
      <c r="D16" s="18"/>
      <c r="E16" s="13">
        <f t="shared" si="0"/>
        <v>9100</v>
      </c>
      <c r="F16" s="17"/>
      <c r="G16" s="81">
        <v>1000</v>
      </c>
      <c r="H16" s="81"/>
      <c r="I16" s="20"/>
      <c r="J16" s="21"/>
      <c r="K16" s="78">
        <f>SUM(E16:G16)+J16</f>
        <v>10100</v>
      </c>
      <c r="M16" s="77">
        <f>500+1000+7700+500+400</f>
        <v>10100</v>
      </c>
      <c r="O16" s="77">
        <f t="shared" si="2"/>
        <v>0</v>
      </c>
      <c r="P16" s="4">
        <v>7700</v>
      </c>
      <c r="Q16" s="4">
        <v>1000</v>
      </c>
      <c r="R16" s="4">
        <v>500</v>
      </c>
      <c r="S16" s="4">
        <v>500</v>
      </c>
      <c r="T16" s="4">
        <v>400</v>
      </c>
    </row>
    <row r="17" spans="1:18" x14ac:dyDescent="0.3">
      <c r="A17" s="10" t="s">
        <v>192</v>
      </c>
      <c r="B17" s="17">
        <v>14</v>
      </c>
      <c r="C17" s="18">
        <v>12</v>
      </c>
      <c r="D17" s="18"/>
      <c r="E17" s="13">
        <f t="shared" si="0"/>
        <v>11800</v>
      </c>
      <c r="F17" s="17">
        <v>1000</v>
      </c>
      <c r="G17" s="81">
        <v>1000</v>
      </c>
      <c r="H17" s="81"/>
      <c r="I17" s="20"/>
      <c r="J17" s="21"/>
      <c r="K17" s="78">
        <f>SUM(E17:G17)+J17</f>
        <v>13800</v>
      </c>
      <c r="M17" s="77">
        <v>3600</v>
      </c>
      <c r="O17" s="77">
        <f>K17-M17-10200</f>
        <v>0</v>
      </c>
      <c r="P17" s="4">
        <v>2000</v>
      </c>
      <c r="Q17" s="4">
        <v>1200</v>
      </c>
      <c r="R17" s="4">
        <v>400</v>
      </c>
    </row>
    <row r="18" spans="1:18" ht="18" thickBot="1" x14ac:dyDescent="0.35">
      <c r="A18" s="10" t="s">
        <v>22</v>
      </c>
      <c r="B18" s="92"/>
      <c r="C18" s="93"/>
      <c r="D18" s="93"/>
      <c r="E18" s="13">
        <f t="shared" si="0"/>
        <v>0</v>
      </c>
      <c r="F18" s="17">
        <v>1000</v>
      </c>
      <c r="G18" s="81">
        <v>500</v>
      </c>
      <c r="H18" s="81"/>
      <c r="I18" s="20"/>
      <c r="J18" s="21"/>
      <c r="K18" s="78">
        <f t="shared" ref="K18" si="3">SUM(E18:G18)+J18</f>
        <v>1500</v>
      </c>
      <c r="M18" s="77">
        <v>1500</v>
      </c>
      <c r="O18" s="77">
        <f t="shared" si="2"/>
        <v>0</v>
      </c>
    </row>
    <row r="19" spans="1:18" ht="18" thickBot="1" x14ac:dyDescent="0.35">
      <c r="A19" s="10" t="s">
        <v>24</v>
      </c>
      <c r="B19" s="6">
        <f t="shared" ref="B19:J19" si="4">SUM(B7:B18)</f>
        <v>73</v>
      </c>
      <c r="C19" s="7">
        <f t="shared" si="4"/>
        <v>33</v>
      </c>
      <c r="D19" s="7">
        <f t="shared" si="4"/>
        <v>4</v>
      </c>
      <c r="E19" s="25">
        <f t="shared" si="4"/>
        <v>50100</v>
      </c>
      <c r="F19" s="6">
        <f t="shared" si="4"/>
        <v>12000</v>
      </c>
      <c r="G19" s="80">
        <f t="shared" si="4"/>
        <v>5500</v>
      </c>
      <c r="H19" s="80">
        <f t="shared" si="4"/>
        <v>0</v>
      </c>
      <c r="I19" s="8">
        <f t="shared" si="4"/>
        <v>0</v>
      </c>
      <c r="J19" s="26">
        <f t="shared" si="4"/>
        <v>0</v>
      </c>
      <c r="K19" s="27">
        <f>SUM(K7:K18)</f>
        <v>67600</v>
      </c>
      <c r="M19" s="28">
        <f>SUM(M7:M18)</f>
        <v>56400</v>
      </c>
      <c r="O19" s="28">
        <f>SUM(O7:O18)</f>
        <v>0</v>
      </c>
    </row>
    <row r="21" spans="1:18" x14ac:dyDescent="0.3">
      <c r="B21" s="3" t="s">
        <v>190</v>
      </c>
      <c r="C21" s="3" t="s">
        <v>219</v>
      </c>
    </row>
    <row r="22" spans="1:18" x14ac:dyDescent="0.3">
      <c r="A22" s="4" t="s">
        <v>39</v>
      </c>
      <c r="B22" s="76">
        <f>M19</f>
        <v>56400</v>
      </c>
      <c r="C22" s="76">
        <v>36200</v>
      </c>
    </row>
    <row r="23" spans="1:18" x14ac:dyDescent="0.3">
      <c r="A23" s="4" t="s">
        <v>188</v>
      </c>
      <c r="B23" s="76">
        <v>20000</v>
      </c>
      <c r="C23" s="76">
        <v>15000</v>
      </c>
    </row>
    <row r="24" spans="1:18" x14ac:dyDescent="0.3">
      <c r="A24" s="4" t="s">
        <v>221</v>
      </c>
      <c r="B24" s="76">
        <f>1075+107.3+63</f>
        <v>1245.3</v>
      </c>
      <c r="C24" s="76">
        <v>800</v>
      </c>
    </row>
    <row r="25" spans="1:18" x14ac:dyDescent="0.3">
      <c r="A25" s="4" t="s">
        <v>222</v>
      </c>
      <c r="B25" s="76">
        <v>300</v>
      </c>
    </row>
    <row r="26" spans="1:18" x14ac:dyDescent="0.3">
      <c r="A26" s="4" t="s">
        <v>225</v>
      </c>
      <c r="B26" s="76">
        <v>300</v>
      </c>
      <c r="C26" s="76"/>
    </row>
    <row r="27" spans="1:18" x14ac:dyDescent="0.3">
      <c r="A27" s="4" t="s">
        <v>226</v>
      </c>
      <c r="B27" s="76">
        <v>300</v>
      </c>
      <c r="C27" s="76"/>
    </row>
    <row r="28" spans="1:18" x14ac:dyDescent="0.3">
      <c r="A28" s="4" t="s">
        <v>227</v>
      </c>
      <c r="B28" s="76">
        <v>300</v>
      </c>
      <c r="C28" s="76"/>
    </row>
    <row r="29" spans="1:18" x14ac:dyDescent="0.3">
      <c r="A29" s="4" t="s">
        <v>230</v>
      </c>
      <c r="B29" s="76">
        <v>800</v>
      </c>
      <c r="C29" s="76"/>
    </row>
    <row r="30" spans="1:18" x14ac:dyDescent="0.3">
      <c r="A30" s="4" t="s">
        <v>231</v>
      </c>
      <c r="B30" s="76">
        <v>3800</v>
      </c>
      <c r="C30" s="76"/>
    </row>
    <row r="31" spans="1:18" x14ac:dyDescent="0.3">
      <c r="A31" s="4" t="s">
        <v>236</v>
      </c>
      <c r="B31" s="76">
        <v>200</v>
      </c>
      <c r="C31" s="76"/>
    </row>
    <row r="32" spans="1:18" x14ac:dyDescent="0.3">
      <c r="A32" s="4" t="s">
        <v>242</v>
      </c>
      <c r="B32" s="76">
        <v>200</v>
      </c>
      <c r="C32" s="76"/>
    </row>
    <row r="33" spans="1:3" x14ac:dyDescent="0.3">
      <c r="A33" s="4" t="s">
        <v>238</v>
      </c>
      <c r="B33" s="76">
        <v>500</v>
      </c>
      <c r="C33" s="76"/>
    </row>
    <row r="34" spans="1:3" x14ac:dyDescent="0.3">
      <c r="A34" s="4" t="s">
        <v>237</v>
      </c>
      <c r="B34" s="76">
        <v>200</v>
      </c>
      <c r="C34" s="76"/>
    </row>
    <row r="35" spans="1:3" x14ac:dyDescent="0.3">
      <c r="A35" s="3" t="s">
        <v>240</v>
      </c>
      <c r="B35" s="76"/>
      <c r="C35" s="76"/>
    </row>
    <row r="36" spans="1:3" x14ac:dyDescent="0.3">
      <c r="A36" s="3" t="s">
        <v>241</v>
      </c>
      <c r="B36" s="76"/>
      <c r="C36" s="76"/>
    </row>
    <row r="37" spans="1:3" x14ac:dyDescent="0.3">
      <c r="A37" s="4" t="s">
        <v>239</v>
      </c>
      <c r="B37" s="76">
        <v>9800</v>
      </c>
      <c r="C37" s="76"/>
    </row>
    <row r="38" spans="1:3" x14ac:dyDescent="0.3">
      <c r="B38" s="76"/>
      <c r="C38" s="76"/>
    </row>
    <row r="39" spans="1:3" x14ac:dyDescent="0.3">
      <c r="A39" s="29" t="s">
        <v>40</v>
      </c>
      <c r="B39" s="30">
        <f>SUM(B22:B37)</f>
        <v>94345.3</v>
      </c>
      <c r="C39" s="30">
        <f>SUM(C22:C28)</f>
        <v>52000</v>
      </c>
    </row>
    <row r="40" spans="1:3" x14ac:dyDescent="0.3">
      <c r="B40" s="76"/>
      <c r="C40" s="76"/>
    </row>
    <row r="41" spans="1:3" x14ac:dyDescent="0.3">
      <c r="A41" s="4" t="s">
        <v>195</v>
      </c>
      <c r="B41" s="76">
        <f>4800+15800+600</f>
        <v>21200</v>
      </c>
      <c r="C41" s="76">
        <f>B19*200+C19*200</f>
        <v>21200</v>
      </c>
    </row>
    <row r="42" spans="1:3" x14ac:dyDescent="0.3">
      <c r="A42" s="4" t="s">
        <v>197</v>
      </c>
      <c r="B42" s="76"/>
      <c r="C42" s="76"/>
    </row>
    <row r="43" spans="1:3" x14ac:dyDescent="0.3">
      <c r="B43" s="76"/>
      <c r="C43" s="76"/>
    </row>
    <row r="44" spans="1:3" x14ac:dyDescent="0.3">
      <c r="A44" s="4" t="s">
        <v>41</v>
      </c>
      <c r="B44" s="76"/>
      <c r="C44" s="76"/>
    </row>
    <row r="45" spans="1:3" x14ac:dyDescent="0.3">
      <c r="A45" s="4" t="s">
        <v>42</v>
      </c>
      <c r="B45" s="76"/>
      <c r="C45" s="76">
        <v>7500</v>
      </c>
    </row>
    <row r="46" spans="1:3" x14ac:dyDescent="0.3">
      <c r="A46" s="4" t="s">
        <v>44</v>
      </c>
      <c r="B46" s="76"/>
      <c r="C46" s="76">
        <v>1000</v>
      </c>
    </row>
    <row r="47" spans="1:3" x14ac:dyDescent="0.3">
      <c r="A47" s="4" t="s">
        <v>232</v>
      </c>
    </row>
    <row r="48" spans="1:3" x14ac:dyDescent="0.3">
      <c r="A48" s="4" t="s">
        <v>233</v>
      </c>
      <c r="B48" s="76"/>
      <c r="C48" s="76"/>
    </row>
    <row r="49" spans="1:3" x14ac:dyDescent="0.3">
      <c r="A49" s="4" t="s">
        <v>234</v>
      </c>
      <c r="B49" s="76"/>
      <c r="C49" s="76"/>
    </row>
    <row r="50" spans="1:3" x14ac:dyDescent="0.3">
      <c r="B50" s="76"/>
      <c r="C50" s="76"/>
    </row>
    <row r="51" spans="1:3" x14ac:dyDescent="0.3">
      <c r="A51" s="3" t="s">
        <v>185</v>
      </c>
      <c r="B51" s="76"/>
      <c r="C51" s="76"/>
    </row>
    <row r="52" spans="1:3" x14ac:dyDescent="0.3">
      <c r="A52" s="4" t="s">
        <v>170</v>
      </c>
      <c r="B52" s="76">
        <v>1000</v>
      </c>
      <c r="C52" s="76">
        <v>1000</v>
      </c>
    </row>
    <row r="53" spans="1:3" x14ac:dyDescent="0.3">
      <c r="A53" s="4" t="s">
        <v>171</v>
      </c>
      <c r="B53" s="76">
        <v>1000</v>
      </c>
      <c r="C53" s="76">
        <v>1000</v>
      </c>
    </row>
    <row r="54" spans="1:3" x14ac:dyDescent="0.3">
      <c r="A54" s="4" t="s">
        <v>172</v>
      </c>
      <c r="B54" s="76">
        <v>8500</v>
      </c>
      <c r="C54" s="76">
        <v>8000</v>
      </c>
    </row>
    <row r="55" spans="1:3" x14ac:dyDescent="0.3">
      <c r="B55" s="76"/>
      <c r="C55" s="76"/>
    </row>
    <row r="56" spans="1:3" x14ac:dyDescent="0.3">
      <c r="A56" s="3" t="s">
        <v>46</v>
      </c>
      <c r="B56" s="76"/>
      <c r="C56" s="76">
        <v>0</v>
      </c>
    </row>
    <row r="57" spans="1:3" x14ac:dyDescent="0.3">
      <c r="B57" s="76"/>
      <c r="C57" s="76"/>
    </row>
    <row r="58" spans="1:3" x14ac:dyDescent="0.3">
      <c r="A58" s="4" t="s">
        <v>47</v>
      </c>
      <c r="C58" s="76">
        <v>5000</v>
      </c>
    </row>
    <row r="59" spans="1:3" x14ac:dyDescent="0.3">
      <c r="A59" s="4" t="s">
        <v>166</v>
      </c>
      <c r="B59" s="76">
        <f>482.8+130</f>
        <v>612.79999999999995</v>
      </c>
      <c r="C59" s="76">
        <v>500</v>
      </c>
    </row>
    <row r="60" spans="1:3" x14ac:dyDescent="0.3">
      <c r="B60" s="76"/>
      <c r="C60" s="76"/>
    </row>
    <row r="61" spans="1:3" x14ac:dyDescent="0.3">
      <c r="A61" s="4" t="s">
        <v>235</v>
      </c>
      <c r="B61" s="76">
        <f>7379-1400</f>
        <v>5979</v>
      </c>
      <c r="C61" s="76"/>
    </row>
    <row r="62" spans="1:3" x14ac:dyDescent="0.3">
      <c r="A62" s="4" t="s">
        <v>189</v>
      </c>
      <c r="B62" s="76">
        <v>1000</v>
      </c>
      <c r="C62" s="76"/>
    </row>
    <row r="63" spans="1:3" x14ac:dyDescent="0.3">
      <c r="A63" s="4" t="s">
        <v>200</v>
      </c>
      <c r="B63" s="76"/>
      <c r="C63" s="76"/>
    </row>
    <row r="64" spans="1:3" x14ac:dyDescent="0.3">
      <c r="B64" s="76"/>
      <c r="C64" s="76"/>
    </row>
    <row r="65" spans="1:3" x14ac:dyDescent="0.3">
      <c r="A65" s="4" t="s">
        <v>208</v>
      </c>
      <c r="B65" s="76"/>
      <c r="C65" s="76">
        <v>2000</v>
      </c>
    </row>
    <row r="66" spans="1:3" x14ac:dyDescent="0.3">
      <c r="A66" s="4" t="s">
        <v>199</v>
      </c>
      <c r="B66" s="76">
        <v>1400</v>
      </c>
      <c r="C66" s="76"/>
    </row>
    <row r="67" spans="1:3" x14ac:dyDescent="0.3">
      <c r="A67" s="4" t="s">
        <v>209</v>
      </c>
    </row>
    <row r="68" spans="1:3" x14ac:dyDescent="0.3">
      <c r="A68" s="4" t="s">
        <v>229</v>
      </c>
      <c r="B68" s="4">
        <v>2556</v>
      </c>
    </row>
    <row r="69" spans="1:3" x14ac:dyDescent="0.3">
      <c r="A69" s="4" t="s">
        <v>228</v>
      </c>
      <c r="B69" s="4">
        <v>2572</v>
      </c>
    </row>
    <row r="71" spans="1:3" x14ac:dyDescent="0.3">
      <c r="A71" s="4" t="s">
        <v>210</v>
      </c>
    </row>
    <row r="72" spans="1:3" x14ac:dyDescent="0.3">
      <c r="A72" s="4" t="s">
        <v>212</v>
      </c>
    </row>
    <row r="73" spans="1:3" x14ac:dyDescent="0.3">
      <c r="A73" s="4" t="s">
        <v>211</v>
      </c>
    </row>
    <row r="75" spans="1:3" x14ac:dyDescent="0.3">
      <c r="A75" s="4" t="s">
        <v>164</v>
      </c>
      <c r="B75" s="76">
        <v>1624</v>
      </c>
      <c r="C75" s="76">
        <v>1000</v>
      </c>
    </row>
    <row r="76" spans="1:3" x14ac:dyDescent="0.3">
      <c r="B76" s="76"/>
      <c r="C76" s="76"/>
    </row>
    <row r="77" spans="1:3" x14ac:dyDescent="0.3">
      <c r="A77" s="4" t="s">
        <v>165</v>
      </c>
      <c r="B77" s="76"/>
      <c r="C77" s="76">
        <v>1000</v>
      </c>
    </row>
    <row r="78" spans="1:3" x14ac:dyDescent="0.3">
      <c r="B78" s="76"/>
      <c r="C78" s="76"/>
    </row>
    <row r="79" spans="1:3" x14ac:dyDescent="0.3">
      <c r="A79" s="4" t="s">
        <v>48</v>
      </c>
      <c r="B79" s="76"/>
      <c r="C79" s="76">
        <v>18000</v>
      </c>
    </row>
    <row r="80" spans="1:3" x14ac:dyDescent="0.3">
      <c r="B80" s="76"/>
      <c r="C80" s="76"/>
    </row>
    <row r="81" spans="1:3" x14ac:dyDescent="0.3">
      <c r="A81" s="4" t="s">
        <v>202</v>
      </c>
      <c r="B81" s="76"/>
      <c r="C81" s="76"/>
    </row>
    <row r="82" spans="1:3" x14ac:dyDescent="0.3">
      <c r="B82" s="76"/>
      <c r="C82" s="76"/>
    </row>
    <row r="83" spans="1:3" x14ac:dyDescent="0.3">
      <c r="A83" s="4" t="s">
        <v>207</v>
      </c>
      <c r="B83" s="76">
        <f>7277+3816</f>
        <v>11093</v>
      </c>
      <c r="C83" s="76"/>
    </row>
    <row r="84" spans="1:3" x14ac:dyDescent="0.3">
      <c r="A84" s="4" t="s">
        <v>203</v>
      </c>
      <c r="B84" s="76">
        <v>8400</v>
      </c>
      <c r="C84" s="76"/>
    </row>
    <row r="85" spans="1:3" x14ac:dyDescent="0.3">
      <c r="A85" s="4" t="s">
        <v>12</v>
      </c>
      <c r="B85" s="76">
        <v>5400</v>
      </c>
      <c r="C85" s="76"/>
    </row>
    <row r="86" spans="1:3" x14ac:dyDescent="0.3">
      <c r="A86" s="4" t="s">
        <v>204</v>
      </c>
      <c r="B86" s="76">
        <v>4200</v>
      </c>
      <c r="C86" s="76"/>
    </row>
    <row r="87" spans="1:3" x14ac:dyDescent="0.3">
      <c r="A87" s="4" t="s">
        <v>192</v>
      </c>
      <c r="B87" s="76">
        <v>3600</v>
      </c>
      <c r="C87" s="76"/>
    </row>
    <row r="88" spans="1:3" x14ac:dyDescent="0.3">
      <c r="A88" s="4" t="s">
        <v>205</v>
      </c>
      <c r="B88" s="76">
        <v>3000</v>
      </c>
      <c r="C88" s="76"/>
    </row>
    <row r="89" spans="1:3" x14ac:dyDescent="0.3">
      <c r="A89" s="4" t="s">
        <v>206</v>
      </c>
      <c r="B89" s="76">
        <v>1800</v>
      </c>
      <c r="C89" s="76"/>
    </row>
    <row r="90" spans="1:3" x14ac:dyDescent="0.3">
      <c r="A90" s="29" t="s">
        <v>49</v>
      </c>
      <c r="B90" s="30">
        <f>SUM(B40:B89)</f>
        <v>84936.8</v>
      </c>
      <c r="C90" s="94">
        <f>SUM(C41:C89)</f>
        <v>67200</v>
      </c>
    </row>
    <row r="91" spans="1:3" x14ac:dyDescent="0.3">
      <c r="B91" s="76"/>
      <c r="C91" s="76"/>
    </row>
    <row r="92" spans="1:3" x14ac:dyDescent="0.3">
      <c r="A92" s="31" t="s">
        <v>50</v>
      </c>
      <c r="B92" s="32">
        <f>B39-B90</f>
        <v>9408.5</v>
      </c>
      <c r="C92" s="32">
        <f>C39-C90</f>
        <v>-15200</v>
      </c>
    </row>
    <row r="93" spans="1:3" x14ac:dyDescent="0.3">
      <c r="B93" s="76"/>
      <c r="C93" s="76"/>
    </row>
    <row r="94" spans="1:3" x14ac:dyDescent="0.3">
      <c r="A94" s="3" t="s">
        <v>224</v>
      </c>
      <c r="B94" s="33">
        <f>B3-B90+B39</f>
        <v>112083.5</v>
      </c>
      <c r="C94" s="33">
        <f>B3+C39-C90</f>
        <v>87475</v>
      </c>
    </row>
    <row r="96" spans="1:3" x14ac:dyDescent="0.3">
      <c r="A96" s="4" t="s">
        <v>168</v>
      </c>
      <c r="B96" s="76">
        <v>25513</v>
      </c>
      <c r="C96" s="76"/>
    </row>
    <row r="97" spans="1:3" x14ac:dyDescent="0.3">
      <c r="A97" s="4" t="s">
        <v>169</v>
      </c>
      <c r="B97" s="76">
        <v>86571</v>
      </c>
      <c r="C97" s="76"/>
    </row>
    <row r="98" spans="1:3" hidden="1" x14ac:dyDescent="0.3">
      <c r="B98" s="76"/>
      <c r="C98" s="76"/>
    </row>
    <row r="99" spans="1:3" hidden="1" x14ac:dyDescent="0.3">
      <c r="A99" s="3" t="s">
        <v>53</v>
      </c>
      <c r="B99" s="76">
        <f>B94-B96-B97</f>
        <v>-0.5</v>
      </c>
    </row>
    <row r="100" spans="1:3" hidden="1" x14ac:dyDescent="0.3">
      <c r="A100" s="4" t="s">
        <v>191</v>
      </c>
    </row>
    <row r="101" spans="1:3" hidden="1" x14ac:dyDescent="0.3">
      <c r="A101" s="3"/>
    </row>
    <row r="102" spans="1:3" hidden="1" x14ac:dyDescent="0.3">
      <c r="B102" s="76"/>
    </row>
    <row r="103" spans="1:3" x14ac:dyDescent="0.3">
      <c r="B103" s="76"/>
    </row>
    <row r="104" spans="1:3" x14ac:dyDescent="0.3">
      <c r="A104" s="4" t="s">
        <v>53</v>
      </c>
      <c r="B104" s="76">
        <f>B94-B96-B97</f>
        <v>-0.5</v>
      </c>
    </row>
  </sheetData>
  <mergeCells count="5">
    <mergeCell ref="B5:E5"/>
    <mergeCell ref="F5:I5"/>
    <mergeCell ref="K5:K6"/>
    <mergeCell ref="M5:M6"/>
    <mergeCell ref="O5:O6"/>
  </mergeCells>
  <pageMargins left="0.25" right="0.25" top="0.75" bottom="0.75" header="0.3" footer="0.3"/>
  <pageSetup paperSize="9" scale="38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9DCC-FB46-4F3B-A5AF-9B781DB0F8C6}">
  <sheetPr>
    <pageSetUpPr fitToPage="1"/>
  </sheetPr>
  <dimension ref="A1:O77"/>
  <sheetViews>
    <sheetView zoomScale="80" zoomScaleNormal="70" workbookViewId="0">
      <selection activeCell="B3" sqref="B3"/>
    </sheetView>
  </sheetViews>
  <sheetFormatPr defaultColWidth="9.21875" defaultRowHeight="17.399999999999999" x14ac:dyDescent="0.3"/>
  <cols>
    <col min="1" max="1" width="76.33203125" style="4" bestFit="1" customWidth="1"/>
    <col min="2" max="2" width="15.21875" style="4" customWidth="1"/>
    <col min="3" max="3" width="11.77734375" style="4" customWidth="1"/>
    <col min="4" max="5" width="9.6640625" style="4" customWidth="1"/>
    <col min="6" max="6" width="14.33203125" style="4" customWidth="1"/>
    <col min="7" max="10" width="9.6640625" style="4" customWidth="1"/>
    <col min="11" max="11" width="11.109375" style="4" customWidth="1"/>
    <col min="12" max="12" width="5.6640625" style="4" customWidth="1"/>
    <col min="13" max="13" width="13.21875" style="4" hidden="1" customWidth="1"/>
    <col min="14" max="14" width="4.88671875" style="4" hidden="1" customWidth="1"/>
    <col min="15" max="15" width="14.44140625" style="4" hidden="1" customWidth="1"/>
    <col min="16" max="16384" width="9.21875" style="4"/>
  </cols>
  <sheetData>
    <row r="1" spans="1:15" ht="21" x14ac:dyDescent="0.4">
      <c r="A1" s="34" t="s">
        <v>218</v>
      </c>
    </row>
    <row r="3" spans="1:15" x14ac:dyDescent="0.3">
      <c r="A3" s="4" t="s">
        <v>213</v>
      </c>
      <c r="B3" s="33">
        <v>92363</v>
      </c>
      <c r="C3" s="99"/>
      <c r="D3" s="99"/>
      <c r="F3" s="98"/>
      <c r="J3" s="76"/>
    </row>
    <row r="4" spans="1:15" ht="18" thickBot="1" x14ac:dyDescent="0.35">
      <c r="A4" s="3"/>
    </row>
    <row r="5" spans="1:15" x14ac:dyDescent="0.3">
      <c r="B5" s="101" t="s">
        <v>26</v>
      </c>
      <c r="C5" s="102"/>
      <c r="D5" s="102"/>
      <c r="E5" s="103"/>
      <c r="F5" s="104" t="s">
        <v>27</v>
      </c>
      <c r="G5" s="105"/>
      <c r="H5" s="105"/>
      <c r="I5" s="106"/>
      <c r="J5" s="5" t="s">
        <v>28</v>
      </c>
      <c r="K5" s="107" t="s">
        <v>29</v>
      </c>
      <c r="M5" s="109" t="s">
        <v>30</v>
      </c>
      <c r="O5" s="109" t="s">
        <v>193</v>
      </c>
    </row>
    <row r="6" spans="1:15" ht="18" thickBot="1" x14ac:dyDescent="0.35">
      <c r="B6" s="6" t="s">
        <v>32</v>
      </c>
      <c r="C6" s="7" t="s">
        <v>33</v>
      </c>
      <c r="D6" s="7" t="s">
        <v>28</v>
      </c>
      <c r="E6" s="8" t="s">
        <v>34</v>
      </c>
      <c r="F6" s="6" t="s">
        <v>35</v>
      </c>
      <c r="G6" s="80" t="s">
        <v>36</v>
      </c>
      <c r="H6" s="80" t="s">
        <v>186</v>
      </c>
      <c r="I6" s="8" t="s">
        <v>37</v>
      </c>
      <c r="J6" s="9"/>
      <c r="K6" s="108"/>
      <c r="M6" s="110"/>
      <c r="O6" s="110"/>
    </row>
    <row r="7" spans="1:15" x14ac:dyDescent="0.3">
      <c r="A7" s="10" t="s">
        <v>10</v>
      </c>
      <c r="B7" s="17">
        <v>16</v>
      </c>
      <c r="C7" s="18">
        <v>2</v>
      </c>
      <c r="D7" s="18"/>
      <c r="E7" s="13">
        <f>B7*500+C7*400+D7*50</f>
        <v>8800</v>
      </c>
      <c r="F7" s="17">
        <v>1000</v>
      </c>
      <c r="G7" s="81">
        <v>200</v>
      </c>
      <c r="H7" s="81"/>
      <c r="I7" s="20"/>
      <c r="J7" s="21"/>
      <c r="K7" s="78">
        <f>SUM(E7:G7)+J7</f>
        <v>10000</v>
      </c>
      <c r="M7" s="77"/>
      <c r="O7" s="77">
        <f>K7-M7</f>
        <v>10000</v>
      </c>
    </row>
    <row r="8" spans="1:15" x14ac:dyDescent="0.3">
      <c r="A8" s="10" t="s">
        <v>12</v>
      </c>
      <c r="B8" s="23"/>
      <c r="C8" s="24"/>
      <c r="D8" s="24"/>
      <c r="E8" s="13">
        <f t="shared" ref="E8:E18" si="0">B8*500+C8*400+D8*50</f>
        <v>0</v>
      </c>
      <c r="F8" s="17">
        <v>1500</v>
      </c>
      <c r="G8" s="81"/>
      <c r="H8" s="81"/>
      <c r="I8" s="20">
        <v>1</v>
      </c>
      <c r="J8" s="21"/>
      <c r="K8" s="78">
        <f>SUM(E8:G8)+J8</f>
        <v>1500</v>
      </c>
      <c r="M8" s="77"/>
      <c r="O8" s="77">
        <f>K8-M8</f>
        <v>1500</v>
      </c>
    </row>
    <row r="9" spans="1:15" x14ac:dyDescent="0.3">
      <c r="A9" s="10" t="s">
        <v>13</v>
      </c>
      <c r="B9" s="23"/>
      <c r="C9" s="24"/>
      <c r="D9" s="24"/>
      <c r="E9" s="13">
        <f t="shared" si="0"/>
        <v>0</v>
      </c>
      <c r="F9" s="17">
        <v>500</v>
      </c>
      <c r="G9" s="81">
        <v>200</v>
      </c>
      <c r="H9" s="81"/>
      <c r="I9" s="20"/>
      <c r="J9" s="21"/>
      <c r="K9" s="78">
        <f t="shared" ref="K9:K12" si="1">SUM(E9:G9)+J9</f>
        <v>700</v>
      </c>
      <c r="M9" s="77"/>
      <c r="O9" s="77">
        <f t="shared" ref="O9:O18" si="2">K9-M9</f>
        <v>700</v>
      </c>
    </row>
    <row r="10" spans="1:15" x14ac:dyDescent="0.3">
      <c r="A10" s="10" t="s">
        <v>15</v>
      </c>
      <c r="B10" s="23"/>
      <c r="C10" s="24"/>
      <c r="D10" s="24"/>
      <c r="E10" s="13">
        <f t="shared" si="0"/>
        <v>0</v>
      </c>
      <c r="F10" s="17">
        <v>500</v>
      </c>
      <c r="G10" s="81">
        <v>400</v>
      </c>
      <c r="H10" s="81"/>
      <c r="I10" s="20">
        <v>2</v>
      </c>
      <c r="J10" s="21"/>
      <c r="K10" s="78">
        <f t="shared" si="1"/>
        <v>900</v>
      </c>
      <c r="M10" s="77"/>
      <c r="O10" s="77">
        <f t="shared" si="2"/>
        <v>900</v>
      </c>
    </row>
    <row r="11" spans="1:15" x14ac:dyDescent="0.3">
      <c r="A11" s="10" t="s">
        <v>17</v>
      </c>
      <c r="B11" s="100">
        <v>8</v>
      </c>
      <c r="C11" s="18"/>
      <c r="D11" s="18"/>
      <c r="E11" s="13">
        <f t="shared" si="0"/>
        <v>4000</v>
      </c>
      <c r="F11" s="17">
        <v>500</v>
      </c>
      <c r="G11" s="81"/>
      <c r="H11" s="81"/>
      <c r="I11" s="20"/>
      <c r="J11" s="21"/>
      <c r="K11" s="78">
        <f t="shared" si="1"/>
        <v>4500</v>
      </c>
      <c r="M11" s="77"/>
      <c r="O11" s="77">
        <f t="shared" si="2"/>
        <v>4500</v>
      </c>
    </row>
    <row r="12" spans="1:15" x14ac:dyDescent="0.3">
      <c r="A12" s="10" t="s">
        <v>187</v>
      </c>
      <c r="B12" s="17">
        <v>7</v>
      </c>
      <c r="C12" s="18"/>
      <c r="D12" s="18"/>
      <c r="E12" s="13">
        <f t="shared" si="0"/>
        <v>3500</v>
      </c>
      <c r="F12" s="17">
        <v>500</v>
      </c>
      <c r="G12" s="81"/>
      <c r="H12" s="81"/>
      <c r="I12" s="20"/>
      <c r="J12" s="21"/>
      <c r="K12" s="78">
        <f t="shared" si="1"/>
        <v>4000</v>
      </c>
      <c r="M12" s="77"/>
      <c r="O12" s="77">
        <f t="shared" si="2"/>
        <v>4000</v>
      </c>
    </row>
    <row r="13" spans="1:15" x14ac:dyDescent="0.3">
      <c r="A13" s="10" t="s">
        <v>19</v>
      </c>
      <c r="B13" s="82"/>
      <c r="C13" s="83"/>
      <c r="D13" s="83"/>
      <c r="E13" s="13">
        <f t="shared" si="0"/>
        <v>0</v>
      </c>
      <c r="F13" s="17"/>
      <c r="G13" s="81">
        <v>200</v>
      </c>
      <c r="H13" s="81"/>
      <c r="I13" s="20">
        <v>1</v>
      </c>
      <c r="J13" s="21"/>
      <c r="K13" s="78">
        <f>SUM(E13:G13)+J13</f>
        <v>200</v>
      </c>
      <c r="M13" s="77"/>
      <c r="O13" s="77">
        <f t="shared" si="2"/>
        <v>200</v>
      </c>
    </row>
    <row r="14" spans="1:15" x14ac:dyDescent="0.3">
      <c r="A14" s="10" t="s">
        <v>21</v>
      </c>
      <c r="B14" s="17">
        <v>12</v>
      </c>
      <c r="C14" s="18"/>
      <c r="D14" s="18"/>
      <c r="E14" s="13">
        <f t="shared" si="0"/>
        <v>6000</v>
      </c>
      <c r="F14" s="17">
        <v>500</v>
      </c>
      <c r="G14" s="81">
        <v>200</v>
      </c>
      <c r="H14" s="81"/>
      <c r="I14" s="20"/>
      <c r="J14" s="21"/>
      <c r="K14" s="78">
        <f>SUM(E14:G14)+J14</f>
        <v>6700</v>
      </c>
      <c r="M14" s="77"/>
      <c r="O14" s="77">
        <f t="shared" si="2"/>
        <v>6700</v>
      </c>
    </row>
    <row r="15" spans="1:15" x14ac:dyDescent="0.3">
      <c r="A15" s="10" t="s">
        <v>167</v>
      </c>
      <c r="B15" s="17">
        <v>6</v>
      </c>
      <c r="C15" s="18">
        <v>3</v>
      </c>
      <c r="D15" s="18"/>
      <c r="E15" s="13">
        <f t="shared" si="0"/>
        <v>4200</v>
      </c>
      <c r="F15" s="17">
        <v>500</v>
      </c>
      <c r="G15" s="81"/>
      <c r="H15" s="81"/>
      <c r="I15" s="20"/>
      <c r="J15" s="21"/>
      <c r="K15" s="78">
        <f>SUM(E15:G15)+J15</f>
        <v>4700</v>
      </c>
      <c r="M15" s="77"/>
      <c r="O15" s="77">
        <f t="shared" si="2"/>
        <v>4700</v>
      </c>
    </row>
    <row r="16" spans="1:15" x14ac:dyDescent="0.3">
      <c r="A16" s="10" t="s">
        <v>194</v>
      </c>
      <c r="B16" s="17">
        <v>8</v>
      </c>
      <c r="C16" s="18">
        <v>4</v>
      </c>
      <c r="D16" s="18"/>
      <c r="E16" s="13">
        <f>B16*500+C16*400+D16*50</f>
        <v>5600</v>
      </c>
      <c r="F16" s="17"/>
      <c r="G16" s="81">
        <v>400</v>
      </c>
      <c r="H16" s="81"/>
      <c r="I16" s="20">
        <v>1</v>
      </c>
      <c r="J16" s="21"/>
      <c r="K16" s="78">
        <f>SUM(E16:G16)+J16</f>
        <v>6000</v>
      </c>
      <c r="M16" s="77"/>
      <c r="O16" s="77">
        <f t="shared" si="2"/>
        <v>6000</v>
      </c>
    </row>
    <row r="17" spans="1:15" x14ac:dyDescent="0.3">
      <c r="A17" s="10" t="s">
        <v>192</v>
      </c>
      <c r="B17" s="17">
        <v>12</v>
      </c>
      <c r="C17" s="18">
        <v>10</v>
      </c>
      <c r="D17" s="18"/>
      <c r="E17" s="13">
        <f t="shared" si="0"/>
        <v>10000</v>
      </c>
      <c r="F17" s="17">
        <v>500</v>
      </c>
      <c r="G17" s="81">
        <v>400</v>
      </c>
      <c r="H17" s="81"/>
      <c r="I17" s="20">
        <v>1</v>
      </c>
      <c r="J17" s="21"/>
      <c r="K17" s="78">
        <f>SUM(E17:G17)+J17</f>
        <v>10900</v>
      </c>
      <c r="M17" s="77"/>
      <c r="O17" s="77">
        <f t="shared" si="2"/>
        <v>10900</v>
      </c>
    </row>
    <row r="18" spans="1:15" ht="18" thickBot="1" x14ac:dyDescent="0.35">
      <c r="A18" s="10" t="s">
        <v>22</v>
      </c>
      <c r="B18" s="92"/>
      <c r="C18" s="93"/>
      <c r="D18" s="93"/>
      <c r="E18" s="13">
        <f t="shared" si="0"/>
        <v>0</v>
      </c>
      <c r="F18" s="17"/>
      <c r="G18" s="81">
        <v>200</v>
      </c>
      <c r="H18" s="81"/>
      <c r="I18" s="20">
        <v>1</v>
      </c>
      <c r="J18" s="21"/>
      <c r="K18" s="78">
        <f t="shared" ref="K18" si="3">SUM(E18:G18)+J18</f>
        <v>200</v>
      </c>
      <c r="M18" s="77"/>
      <c r="O18" s="77">
        <f t="shared" si="2"/>
        <v>200</v>
      </c>
    </row>
    <row r="19" spans="1:15" ht="18" thickBot="1" x14ac:dyDescent="0.35">
      <c r="A19" s="10" t="s">
        <v>24</v>
      </c>
      <c r="B19" s="6">
        <f t="shared" ref="B19:J19" si="4">SUM(B7:B18)</f>
        <v>69</v>
      </c>
      <c r="C19" s="7">
        <f t="shared" si="4"/>
        <v>19</v>
      </c>
      <c r="D19" s="7">
        <f t="shared" si="4"/>
        <v>0</v>
      </c>
      <c r="E19" s="25">
        <f>SUM(E7:E18)</f>
        <v>42100</v>
      </c>
      <c r="F19" s="6">
        <f t="shared" si="4"/>
        <v>6000</v>
      </c>
      <c r="G19" s="80">
        <f t="shared" si="4"/>
        <v>2200</v>
      </c>
      <c r="H19" s="80">
        <f t="shared" si="4"/>
        <v>0</v>
      </c>
      <c r="I19" s="8">
        <f t="shared" si="4"/>
        <v>7</v>
      </c>
      <c r="J19" s="26">
        <f t="shared" si="4"/>
        <v>0</v>
      </c>
      <c r="K19" s="27">
        <f>SUM(K7:K18)</f>
        <v>50300</v>
      </c>
      <c r="M19" s="28">
        <f>SUM(M7:M18)</f>
        <v>0</v>
      </c>
      <c r="O19" s="28">
        <f>SUM(O7:O18)</f>
        <v>50300</v>
      </c>
    </row>
    <row r="21" spans="1:15" x14ac:dyDescent="0.3">
      <c r="B21" s="3" t="s">
        <v>190</v>
      </c>
      <c r="C21" s="3" t="s">
        <v>38</v>
      </c>
    </row>
    <row r="22" spans="1:15" x14ac:dyDescent="0.3">
      <c r="A22" s="4" t="s">
        <v>39</v>
      </c>
      <c r="B22" s="76">
        <f>M19</f>
        <v>0</v>
      </c>
      <c r="C22" s="76">
        <v>50300</v>
      </c>
    </row>
    <row r="23" spans="1:15" x14ac:dyDescent="0.3">
      <c r="A23" s="4" t="s">
        <v>201</v>
      </c>
      <c r="B23" s="76"/>
      <c r="C23" s="76">
        <v>3000</v>
      </c>
    </row>
    <row r="24" spans="1:15" x14ac:dyDescent="0.3">
      <c r="A24" s="4" t="s">
        <v>188</v>
      </c>
      <c r="B24" s="76"/>
      <c r="C24" s="76">
        <v>15000</v>
      </c>
    </row>
    <row r="25" spans="1:15" x14ac:dyDescent="0.3">
      <c r="A25" s="4" t="s">
        <v>163</v>
      </c>
      <c r="B25" s="76"/>
      <c r="C25" s="76">
        <v>400</v>
      </c>
    </row>
    <row r="26" spans="1:15" x14ac:dyDescent="0.3">
      <c r="B26" s="76"/>
      <c r="C26" s="76"/>
    </row>
    <row r="28" spans="1:15" x14ac:dyDescent="0.3">
      <c r="B28" s="76"/>
      <c r="C28" s="76"/>
    </row>
    <row r="29" spans="1:15" x14ac:dyDescent="0.3">
      <c r="A29" s="29" t="s">
        <v>40</v>
      </c>
      <c r="B29" s="30">
        <f>SUM(B22:B28)</f>
        <v>0</v>
      </c>
      <c r="C29" s="30">
        <f>SUM(C22:C28)</f>
        <v>68700</v>
      </c>
    </row>
    <row r="30" spans="1:15" x14ac:dyDescent="0.3">
      <c r="B30" s="76"/>
      <c r="C30" s="76"/>
    </row>
    <row r="31" spans="1:15" x14ac:dyDescent="0.3">
      <c r="A31" s="4" t="s">
        <v>195</v>
      </c>
      <c r="B31" s="76"/>
      <c r="C31" s="76">
        <f>B19*200+C19*200</f>
        <v>17600</v>
      </c>
    </row>
    <row r="32" spans="1:15" x14ac:dyDescent="0.3">
      <c r="B32" s="76"/>
      <c r="C32" s="76"/>
    </row>
    <row r="33" spans="1:3" x14ac:dyDescent="0.3">
      <c r="B33" s="76"/>
      <c r="C33" s="76"/>
    </row>
    <row r="34" spans="1:3" x14ac:dyDescent="0.3">
      <c r="A34" s="4" t="s">
        <v>41</v>
      </c>
      <c r="B34" s="76"/>
      <c r="C34" s="76"/>
    </row>
    <row r="35" spans="1:3" x14ac:dyDescent="0.3">
      <c r="A35" s="4" t="s">
        <v>214</v>
      </c>
      <c r="B35" s="76"/>
      <c r="C35" s="76">
        <v>7500</v>
      </c>
    </row>
    <row r="36" spans="1:3" x14ac:dyDescent="0.3">
      <c r="A36" s="4" t="s">
        <v>43</v>
      </c>
      <c r="B36" s="76"/>
      <c r="C36" s="76">
        <v>500</v>
      </c>
    </row>
    <row r="37" spans="1:3" x14ac:dyDescent="0.3">
      <c r="A37" s="4" t="s">
        <v>44</v>
      </c>
      <c r="B37" s="76"/>
      <c r="C37" s="76">
        <v>1500</v>
      </c>
    </row>
    <row r="38" spans="1:3" x14ac:dyDescent="0.3">
      <c r="A38" s="4" t="s">
        <v>215</v>
      </c>
      <c r="B38" s="76"/>
      <c r="C38" s="76">
        <v>500</v>
      </c>
    </row>
    <row r="39" spans="1:3" x14ac:dyDescent="0.3">
      <c r="A39" s="4" t="s">
        <v>215</v>
      </c>
      <c r="B39" s="76"/>
      <c r="C39" s="76">
        <v>500</v>
      </c>
    </row>
    <row r="40" spans="1:3" x14ac:dyDescent="0.3">
      <c r="A40" s="3" t="s">
        <v>185</v>
      </c>
      <c r="B40" s="76"/>
      <c r="C40" s="76"/>
    </row>
    <row r="41" spans="1:3" x14ac:dyDescent="0.3">
      <c r="A41" s="4" t="s">
        <v>170</v>
      </c>
      <c r="B41" s="76"/>
      <c r="C41" s="76">
        <v>2000</v>
      </c>
    </row>
    <row r="42" spans="1:3" x14ac:dyDescent="0.3">
      <c r="A42" s="4" t="s">
        <v>171</v>
      </c>
      <c r="B42" s="76"/>
      <c r="C42" s="76">
        <v>2000</v>
      </c>
    </row>
    <row r="43" spans="1:3" x14ac:dyDescent="0.3">
      <c r="A43" s="4" t="s">
        <v>172</v>
      </c>
      <c r="B43" s="76"/>
      <c r="C43" s="76">
        <v>6000</v>
      </c>
    </row>
    <row r="44" spans="1:3" x14ac:dyDescent="0.3">
      <c r="B44" s="76"/>
      <c r="C44" s="76"/>
    </row>
    <row r="45" spans="1:3" x14ac:dyDescent="0.3">
      <c r="A45" s="3" t="s">
        <v>46</v>
      </c>
      <c r="B45" s="76"/>
      <c r="C45" s="76">
        <v>3000</v>
      </c>
    </row>
    <row r="46" spans="1:3" x14ac:dyDescent="0.3">
      <c r="B46" s="76"/>
      <c r="C46" s="76"/>
    </row>
    <row r="47" spans="1:3" x14ac:dyDescent="0.3">
      <c r="A47" s="4" t="s">
        <v>47</v>
      </c>
      <c r="C47" s="76">
        <v>6000</v>
      </c>
    </row>
    <row r="48" spans="1:3" x14ac:dyDescent="0.3">
      <c r="A48" s="4" t="s">
        <v>166</v>
      </c>
      <c r="B48" s="76"/>
      <c r="C48" s="76">
        <v>1500</v>
      </c>
    </row>
    <row r="49" spans="1:3" x14ac:dyDescent="0.3">
      <c r="B49" s="76"/>
      <c r="C49" s="76"/>
    </row>
    <row r="50" spans="1:3" x14ac:dyDescent="0.3">
      <c r="A50" s="4" t="s">
        <v>189</v>
      </c>
      <c r="B50" s="76"/>
      <c r="C50" s="76">
        <v>3000</v>
      </c>
    </row>
    <row r="51" spans="1:3" x14ac:dyDescent="0.3">
      <c r="B51" s="76"/>
      <c r="C51" s="76"/>
    </row>
    <row r="52" spans="1:3" x14ac:dyDescent="0.3">
      <c r="A52" s="4" t="s">
        <v>196</v>
      </c>
      <c r="B52" s="76"/>
      <c r="C52" s="76">
        <v>2000</v>
      </c>
    </row>
    <row r="53" spans="1:3" x14ac:dyDescent="0.3">
      <c r="B53" s="76"/>
      <c r="C53" s="76"/>
    </row>
    <row r="54" spans="1:3" x14ac:dyDescent="0.3">
      <c r="A54" s="4" t="s">
        <v>164</v>
      </c>
      <c r="B54" s="76"/>
      <c r="C54" s="76">
        <v>1000</v>
      </c>
    </row>
    <row r="55" spans="1:3" x14ac:dyDescent="0.3">
      <c r="B55" s="76"/>
      <c r="C55" s="76"/>
    </row>
    <row r="56" spans="1:3" x14ac:dyDescent="0.3">
      <c r="A56" s="4" t="s">
        <v>165</v>
      </c>
      <c r="B56" s="76"/>
      <c r="C56" s="76">
        <v>1000</v>
      </c>
    </row>
    <row r="57" spans="1:3" x14ac:dyDescent="0.3">
      <c r="B57" s="76"/>
      <c r="C57" s="76"/>
    </row>
    <row r="58" spans="1:3" x14ac:dyDescent="0.3">
      <c r="A58" s="4" t="s">
        <v>216</v>
      </c>
      <c r="B58" s="76"/>
      <c r="C58" s="76">
        <v>20000</v>
      </c>
    </row>
    <row r="59" spans="1:3" x14ac:dyDescent="0.3">
      <c r="B59" s="76"/>
      <c r="C59" s="76"/>
    </row>
    <row r="60" spans="1:3" x14ac:dyDescent="0.3">
      <c r="A60" s="4" t="s">
        <v>207</v>
      </c>
      <c r="B60" s="76"/>
      <c r="C60" s="76">
        <v>10000</v>
      </c>
    </row>
    <row r="61" spans="1:3" x14ac:dyDescent="0.3">
      <c r="B61" s="76"/>
      <c r="C61" s="76"/>
    </row>
    <row r="62" spans="1:3" x14ac:dyDescent="0.3">
      <c r="B62" s="76"/>
      <c r="C62" s="76"/>
    </row>
    <row r="63" spans="1:3" x14ac:dyDescent="0.3">
      <c r="A63" s="29" t="s">
        <v>49</v>
      </c>
      <c r="B63" s="30">
        <f>SUM(B30:B62)</f>
        <v>0</v>
      </c>
      <c r="C63" s="94">
        <f>SUM(C31:C62)</f>
        <v>85600</v>
      </c>
    </row>
    <row r="64" spans="1:3" x14ac:dyDescent="0.3">
      <c r="B64" s="76"/>
      <c r="C64" s="76"/>
    </row>
    <row r="65" spans="1:3" x14ac:dyDescent="0.3">
      <c r="A65" s="31" t="s">
        <v>50</v>
      </c>
      <c r="B65" s="32">
        <f>B29-B63</f>
        <v>0</v>
      </c>
      <c r="C65" s="32">
        <f>C29-C63</f>
        <v>-16900</v>
      </c>
    </row>
    <row r="66" spans="1:3" x14ac:dyDescent="0.3">
      <c r="B66" s="76"/>
      <c r="C66" s="76"/>
    </row>
    <row r="67" spans="1:3" x14ac:dyDescent="0.3">
      <c r="A67" s="95" t="s">
        <v>217</v>
      </c>
      <c r="B67" s="94">
        <f>B3-B63+B29</f>
        <v>92363</v>
      </c>
      <c r="C67" s="94">
        <f>B3+C29-C63</f>
        <v>75463</v>
      </c>
    </row>
    <row r="69" spans="1:3" x14ac:dyDescent="0.3">
      <c r="A69" s="4" t="s">
        <v>168</v>
      </c>
      <c r="B69" s="76"/>
      <c r="C69" s="76"/>
    </row>
    <row r="70" spans="1:3" x14ac:dyDescent="0.3">
      <c r="A70" s="4" t="s">
        <v>169</v>
      </c>
      <c r="B70" s="76"/>
      <c r="C70" s="76"/>
    </row>
    <row r="71" spans="1:3" hidden="1" x14ac:dyDescent="0.3">
      <c r="B71" s="76"/>
      <c r="C71" s="76"/>
    </row>
    <row r="72" spans="1:3" hidden="1" x14ac:dyDescent="0.3">
      <c r="A72" s="3" t="s">
        <v>53</v>
      </c>
      <c r="B72" s="76">
        <f>B67-B69-B70</f>
        <v>92363</v>
      </c>
    </row>
    <row r="73" spans="1:3" hidden="1" x14ac:dyDescent="0.3">
      <c r="A73" s="4" t="s">
        <v>191</v>
      </c>
    </row>
    <row r="74" spans="1:3" hidden="1" x14ac:dyDescent="0.3">
      <c r="A74" s="3"/>
    </row>
    <row r="75" spans="1:3" hidden="1" x14ac:dyDescent="0.3">
      <c r="B75" s="76"/>
    </row>
    <row r="76" spans="1:3" x14ac:dyDescent="0.3">
      <c r="B76" s="76"/>
    </row>
    <row r="77" spans="1:3" x14ac:dyDescent="0.3">
      <c r="A77" s="4" t="s">
        <v>53</v>
      </c>
      <c r="B77" s="76"/>
    </row>
  </sheetData>
  <mergeCells count="5">
    <mergeCell ref="B5:E5"/>
    <mergeCell ref="F5:I5"/>
    <mergeCell ref="K5:K6"/>
    <mergeCell ref="M5:M6"/>
    <mergeCell ref="O5:O6"/>
  </mergeCells>
  <pageMargins left="0.25" right="0.25" top="0.75" bottom="0.75" header="0.3" footer="0.3"/>
  <pageSetup paperSize="9" scale="5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745F-4780-42C2-9867-C4B32965761D}">
  <dimension ref="A1:B15"/>
  <sheetViews>
    <sheetView workbookViewId="0">
      <selection activeCell="C26" sqref="C26"/>
    </sheetView>
  </sheetViews>
  <sheetFormatPr defaultRowHeight="13.2" x14ac:dyDescent="0.25"/>
  <cols>
    <col min="1" max="1" width="38.44140625" bestFit="1" customWidth="1"/>
  </cols>
  <sheetData>
    <row r="1" spans="1:2" x14ac:dyDescent="0.25">
      <c r="A1" t="s">
        <v>173</v>
      </c>
    </row>
    <row r="3" spans="1:2" x14ac:dyDescent="0.25">
      <c r="A3" t="s">
        <v>174</v>
      </c>
    </row>
    <row r="4" spans="1:2" x14ac:dyDescent="0.25">
      <c r="A4" t="s">
        <v>175</v>
      </c>
      <c r="B4">
        <v>2</v>
      </c>
    </row>
    <row r="5" spans="1:2" x14ac:dyDescent="0.25">
      <c r="A5" t="s">
        <v>176</v>
      </c>
      <c r="B5">
        <v>2</v>
      </c>
    </row>
    <row r="6" spans="1:2" x14ac:dyDescent="0.25">
      <c r="A6" t="s">
        <v>177</v>
      </c>
      <c r="B6">
        <v>2</v>
      </c>
    </row>
    <row r="7" spans="1:2" x14ac:dyDescent="0.25">
      <c r="A7" t="s">
        <v>178</v>
      </c>
      <c r="B7">
        <v>6</v>
      </c>
    </row>
    <row r="8" spans="1:2" x14ac:dyDescent="0.25">
      <c r="A8" t="s">
        <v>179</v>
      </c>
      <c r="B8">
        <v>8</v>
      </c>
    </row>
    <row r="9" spans="1:2" x14ac:dyDescent="0.25">
      <c r="A9" t="s">
        <v>180</v>
      </c>
      <c r="B9">
        <v>0.5</v>
      </c>
    </row>
    <row r="10" spans="1:2" x14ac:dyDescent="0.25">
      <c r="A10" t="s">
        <v>181</v>
      </c>
      <c r="B10">
        <v>2</v>
      </c>
    </row>
    <row r="11" spans="1:2" ht="36.6" customHeight="1" x14ac:dyDescent="0.25">
      <c r="A11" s="96" t="s">
        <v>182</v>
      </c>
      <c r="B11">
        <v>44</v>
      </c>
    </row>
    <row r="12" spans="1:2" x14ac:dyDescent="0.25">
      <c r="A12" s="97" t="s">
        <v>183</v>
      </c>
      <c r="B12">
        <v>1</v>
      </c>
    </row>
    <row r="13" spans="1:2" x14ac:dyDescent="0.25">
      <c r="A13" s="97" t="s">
        <v>184</v>
      </c>
      <c r="B13">
        <v>4</v>
      </c>
    </row>
    <row r="15" spans="1:2" x14ac:dyDescent="0.25">
      <c r="A15" s="1" t="s">
        <v>24</v>
      </c>
      <c r="B15" s="1">
        <f>SUM(B4:B14)</f>
        <v>71.5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8"/>
  <sheetViews>
    <sheetView zoomScale="75" workbookViewId="0">
      <selection activeCell="F9" sqref="F9"/>
    </sheetView>
  </sheetViews>
  <sheetFormatPr defaultColWidth="9.21875" defaultRowHeight="17.399999999999999" x14ac:dyDescent="0.3"/>
  <cols>
    <col min="1" max="1" width="38.77734375" style="4" customWidth="1"/>
    <col min="2" max="9" width="15.5546875" style="4" customWidth="1"/>
    <col min="10" max="10" width="3.21875" style="4" customWidth="1"/>
    <col min="11" max="11" width="12.5546875" style="4" customWidth="1"/>
    <col min="12" max="12" width="2.77734375" style="4" customWidth="1"/>
    <col min="13" max="13" width="11.21875" style="4" customWidth="1"/>
    <col min="14" max="14" width="9.21875" style="4"/>
    <col min="15" max="25" width="0" style="4" hidden="1" customWidth="1"/>
    <col min="26" max="16384" width="9.21875" style="4"/>
  </cols>
  <sheetData>
    <row r="1" spans="1:17" ht="21" x14ac:dyDescent="0.4">
      <c r="A1" s="34" t="s">
        <v>54</v>
      </c>
    </row>
    <row r="2" spans="1:17" x14ac:dyDescent="0.3">
      <c r="O2" s="4" t="s">
        <v>55</v>
      </c>
    </row>
    <row r="3" spans="1:17" x14ac:dyDescent="0.3">
      <c r="A3" s="3" t="s">
        <v>56</v>
      </c>
      <c r="B3" s="3">
        <f>2050.05+40225.28+7</f>
        <v>42282.33</v>
      </c>
    </row>
    <row r="4" spans="1:17" ht="18" thickBot="1" x14ac:dyDescent="0.35">
      <c r="A4" s="3"/>
      <c r="O4" s="4" t="s">
        <v>1</v>
      </c>
      <c r="P4" s="4" t="s">
        <v>2</v>
      </c>
      <c r="Q4" s="4" t="s">
        <v>3</v>
      </c>
    </row>
    <row r="5" spans="1:17" x14ac:dyDescent="0.3">
      <c r="B5" s="101" t="s">
        <v>26</v>
      </c>
      <c r="C5" s="102"/>
      <c r="D5" s="102"/>
      <c r="E5" s="103"/>
      <c r="F5" s="104" t="s">
        <v>27</v>
      </c>
      <c r="G5" s="106"/>
      <c r="H5" s="5" t="s">
        <v>28</v>
      </c>
      <c r="I5" s="107" t="s">
        <v>29</v>
      </c>
      <c r="K5" s="107" t="s">
        <v>57</v>
      </c>
      <c r="M5" s="111" t="s">
        <v>31</v>
      </c>
    </row>
    <row r="6" spans="1:17" ht="18" thickBot="1" x14ac:dyDescent="0.35">
      <c r="B6" s="6" t="s">
        <v>32</v>
      </c>
      <c r="C6" s="7" t="s">
        <v>33</v>
      </c>
      <c r="D6" s="7" t="s">
        <v>28</v>
      </c>
      <c r="E6" s="8" t="s">
        <v>34</v>
      </c>
      <c r="F6" s="6" t="s">
        <v>35</v>
      </c>
      <c r="G6" s="8" t="s">
        <v>36</v>
      </c>
      <c r="H6" s="9"/>
      <c r="I6" s="108"/>
      <c r="K6" s="108"/>
      <c r="M6" s="112"/>
    </row>
    <row r="7" spans="1:17" x14ac:dyDescent="0.3">
      <c r="A7" s="10" t="s">
        <v>7</v>
      </c>
      <c r="B7" s="11">
        <v>8</v>
      </c>
      <c r="C7" s="12">
        <v>0</v>
      </c>
      <c r="D7" s="12">
        <v>0</v>
      </c>
      <c r="E7" s="13">
        <f>B7*200+C7*100+D7*30</f>
        <v>1600</v>
      </c>
      <c r="F7" s="11">
        <v>500</v>
      </c>
      <c r="G7" s="14"/>
      <c r="H7" s="15"/>
      <c r="I7" s="77">
        <f>SUM(E7:H7)</f>
        <v>2100</v>
      </c>
      <c r="K7" s="77">
        <v>2100</v>
      </c>
      <c r="M7" s="16">
        <f>I7-K7</f>
        <v>0</v>
      </c>
      <c r="Q7" s="4" t="s">
        <v>8</v>
      </c>
    </row>
    <row r="8" spans="1:17" x14ac:dyDescent="0.3">
      <c r="A8" s="10" t="s">
        <v>9</v>
      </c>
      <c r="B8" s="17"/>
      <c r="C8" s="18"/>
      <c r="D8" s="18"/>
      <c r="E8" s="19">
        <f t="shared" ref="E8:E19" si="0">B8*200+C8*100+D8*30</f>
        <v>0</v>
      </c>
      <c r="F8" s="17"/>
      <c r="G8" s="20"/>
      <c r="H8" s="21"/>
      <c r="I8" s="78">
        <f>SUM(E8:H8)</f>
        <v>0</v>
      </c>
      <c r="K8" s="77"/>
      <c r="M8" s="22">
        <f t="shared" ref="M8:M19" si="1">I8-K8</f>
        <v>0</v>
      </c>
    </row>
    <row r="9" spans="1:17" x14ac:dyDescent="0.3">
      <c r="A9" s="10" t="s">
        <v>10</v>
      </c>
      <c r="B9" s="17">
        <v>10</v>
      </c>
      <c r="C9" s="18">
        <v>0</v>
      </c>
      <c r="D9" s="18">
        <v>0</v>
      </c>
      <c r="E9" s="19">
        <f t="shared" si="0"/>
        <v>2000</v>
      </c>
      <c r="F9" s="17">
        <v>1000</v>
      </c>
      <c r="G9" s="20"/>
      <c r="H9" s="21">
        <f>200+350</f>
        <v>550</v>
      </c>
      <c r="I9" s="78">
        <f t="shared" ref="I9:I18" si="2">SUM(E9:H9)</f>
        <v>3550</v>
      </c>
      <c r="K9" s="77">
        <v>3550</v>
      </c>
      <c r="M9" s="22">
        <f t="shared" si="1"/>
        <v>0</v>
      </c>
    </row>
    <row r="10" spans="1:17" x14ac:dyDescent="0.3">
      <c r="A10" s="10" t="s">
        <v>12</v>
      </c>
      <c r="B10" s="23"/>
      <c r="C10" s="24"/>
      <c r="D10" s="24"/>
      <c r="E10" s="19">
        <f t="shared" si="0"/>
        <v>0</v>
      </c>
      <c r="F10" s="17">
        <v>500</v>
      </c>
      <c r="G10" s="20">
        <v>200</v>
      </c>
      <c r="H10" s="21"/>
      <c r="I10" s="78">
        <f t="shared" si="2"/>
        <v>700</v>
      </c>
      <c r="K10" s="77">
        <v>700</v>
      </c>
      <c r="M10" s="22">
        <f t="shared" si="1"/>
        <v>0</v>
      </c>
    </row>
    <row r="11" spans="1:17" x14ac:dyDescent="0.3">
      <c r="A11" s="10" t="s">
        <v>13</v>
      </c>
      <c r="B11" s="23"/>
      <c r="C11" s="24"/>
      <c r="D11" s="24"/>
      <c r="E11" s="19">
        <f t="shared" si="0"/>
        <v>0</v>
      </c>
      <c r="F11" s="17">
        <v>500</v>
      </c>
      <c r="G11" s="20">
        <v>200</v>
      </c>
      <c r="H11" s="21"/>
      <c r="I11" s="78">
        <f t="shared" si="2"/>
        <v>700</v>
      </c>
      <c r="K11" s="77">
        <v>700</v>
      </c>
      <c r="M11" s="22">
        <f t="shared" si="1"/>
        <v>0</v>
      </c>
      <c r="Q11" s="4" t="s">
        <v>14</v>
      </c>
    </row>
    <row r="12" spans="1:17" x14ac:dyDescent="0.3">
      <c r="A12" s="10" t="s">
        <v>15</v>
      </c>
      <c r="B12" s="23"/>
      <c r="C12" s="24"/>
      <c r="D12" s="24"/>
      <c r="E12" s="19">
        <f t="shared" si="0"/>
        <v>0</v>
      </c>
      <c r="F12" s="17">
        <v>1000</v>
      </c>
      <c r="G12" s="20">
        <v>400</v>
      </c>
      <c r="H12" s="21"/>
      <c r="I12" s="78">
        <f t="shared" si="2"/>
        <v>1400</v>
      </c>
      <c r="K12" s="77">
        <v>1400</v>
      </c>
      <c r="M12" s="22">
        <f t="shared" si="1"/>
        <v>0</v>
      </c>
    </row>
    <row r="13" spans="1:17" x14ac:dyDescent="0.3">
      <c r="A13" s="10" t="s">
        <v>16</v>
      </c>
      <c r="B13" s="17"/>
      <c r="C13" s="18"/>
      <c r="D13" s="18"/>
      <c r="E13" s="19">
        <f t="shared" si="0"/>
        <v>0</v>
      </c>
      <c r="F13" s="17"/>
      <c r="G13" s="20"/>
      <c r="H13" s="21"/>
      <c r="I13" s="78">
        <f t="shared" si="2"/>
        <v>0</v>
      </c>
      <c r="K13" s="77"/>
      <c r="M13" s="22">
        <f t="shared" si="1"/>
        <v>0</v>
      </c>
    </row>
    <row r="14" spans="1:17" x14ac:dyDescent="0.3">
      <c r="A14" s="10" t="s">
        <v>17</v>
      </c>
      <c r="B14" s="17">
        <v>6</v>
      </c>
      <c r="C14" s="18">
        <v>0</v>
      </c>
      <c r="D14" s="18">
        <v>0</v>
      </c>
      <c r="E14" s="19">
        <f t="shared" si="0"/>
        <v>1200</v>
      </c>
      <c r="F14" s="17">
        <v>500</v>
      </c>
      <c r="G14" s="20"/>
      <c r="H14" s="21"/>
      <c r="I14" s="78">
        <f t="shared" si="2"/>
        <v>1700</v>
      </c>
      <c r="K14" s="77">
        <v>1700</v>
      </c>
      <c r="M14" s="22">
        <f t="shared" si="1"/>
        <v>0</v>
      </c>
    </row>
    <row r="15" spans="1:17" x14ac:dyDescent="0.3">
      <c r="A15" s="10" t="s">
        <v>18</v>
      </c>
      <c r="B15" s="17">
        <v>6</v>
      </c>
      <c r="C15" s="18">
        <v>0</v>
      </c>
      <c r="D15" s="18">
        <v>0</v>
      </c>
      <c r="E15" s="19">
        <f t="shared" si="0"/>
        <v>1200</v>
      </c>
      <c r="F15" s="17">
        <v>500</v>
      </c>
      <c r="G15" s="20"/>
      <c r="H15" s="21"/>
      <c r="I15" s="78">
        <f t="shared" si="2"/>
        <v>1700</v>
      </c>
      <c r="K15" s="77">
        <v>1700</v>
      </c>
      <c r="M15" s="22">
        <f t="shared" si="1"/>
        <v>0</v>
      </c>
    </row>
    <row r="16" spans="1:17" x14ac:dyDescent="0.3">
      <c r="A16" s="10" t="s">
        <v>19</v>
      </c>
      <c r="B16" s="17">
        <v>7</v>
      </c>
      <c r="C16" s="18">
        <v>10</v>
      </c>
      <c r="D16" s="18"/>
      <c r="E16" s="19">
        <f t="shared" si="0"/>
        <v>2400</v>
      </c>
      <c r="F16" s="17">
        <v>500</v>
      </c>
      <c r="G16" s="20">
        <v>200</v>
      </c>
      <c r="H16" s="21">
        <v>200</v>
      </c>
      <c r="I16" s="78">
        <f t="shared" si="2"/>
        <v>3300</v>
      </c>
      <c r="K16" s="77">
        <v>3300</v>
      </c>
      <c r="M16" s="22">
        <f t="shared" si="1"/>
        <v>0</v>
      </c>
    </row>
    <row r="17" spans="1:16" x14ac:dyDescent="0.3">
      <c r="A17" s="10" t="s">
        <v>21</v>
      </c>
      <c r="B17" s="17">
        <f>7+5</f>
        <v>12</v>
      </c>
      <c r="C17" s="18">
        <v>3</v>
      </c>
      <c r="D17" s="18">
        <v>0</v>
      </c>
      <c r="E17" s="19">
        <f t="shared" si="0"/>
        <v>2700</v>
      </c>
      <c r="F17" s="17"/>
      <c r="G17" s="20">
        <v>400</v>
      </c>
      <c r="H17" s="21"/>
      <c r="I17" s="78">
        <f t="shared" si="2"/>
        <v>3100</v>
      </c>
      <c r="K17" s="77">
        <v>3100</v>
      </c>
      <c r="M17" s="22">
        <f t="shared" si="1"/>
        <v>0</v>
      </c>
    </row>
    <row r="18" spans="1:16" x14ac:dyDescent="0.3">
      <c r="A18" s="10" t="s">
        <v>22</v>
      </c>
      <c r="B18" s="17">
        <v>22</v>
      </c>
      <c r="C18" s="18"/>
      <c r="D18" s="18"/>
      <c r="E18" s="19">
        <f t="shared" si="0"/>
        <v>4400</v>
      </c>
      <c r="F18" s="17">
        <v>1000</v>
      </c>
      <c r="G18" s="20">
        <v>400</v>
      </c>
      <c r="H18" s="21">
        <v>200</v>
      </c>
      <c r="I18" s="78">
        <f t="shared" si="2"/>
        <v>6000</v>
      </c>
      <c r="K18" s="77">
        <v>6000</v>
      </c>
      <c r="M18" s="22">
        <f t="shared" si="1"/>
        <v>0</v>
      </c>
    </row>
    <row r="19" spans="1:16" ht="18" thickBot="1" x14ac:dyDescent="0.35">
      <c r="A19" s="10" t="s">
        <v>23</v>
      </c>
      <c r="B19" s="6">
        <v>0</v>
      </c>
      <c r="C19" s="7">
        <v>0</v>
      </c>
      <c r="D19" s="7">
        <v>0</v>
      </c>
      <c r="E19" s="25">
        <f t="shared" si="0"/>
        <v>0</v>
      </c>
      <c r="F19" s="6"/>
      <c r="G19" s="8"/>
      <c r="H19" s="26"/>
      <c r="I19" s="79">
        <f>SUM(E19:H19)</f>
        <v>0</v>
      </c>
      <c r="K19" s="77"/>
      <c r="M19" s="27">
        <f t="shared" si="1"/>
        <v>0</v>
      </c>
    </row>
    <row r="20" spans="1:16" ht="18" thickBot="1" x14ac:dyDescent="0.35">
      <c r="A20" s="10" t="s">
        <v>24</v>
      </c>
      <c r="B20" s="6">
        <f>SUM(B7:B19)</f>
        <v>71</v>
      </c>
      <c r="C20" s="7">
        <f t="shared" ref="C20:H20" si="3">SUM(C7:C19)</f>
        <v>13</v>
      </c>
      <c r="D20" s="7">
        <f t="shared" si="3"/>
        <v>0</v>
      </c>
      <c r="E20" s="25">
        <f t="shared" si="3"/>
        <v>15500</v>
      </c>
      <c r="F20" s="6">
        <f t="shared" si="3"/>
        <v>6000</v>
      </c>
      <c r="G20" s="8">
        <f t="shared" si="3"/>
        <v>1800</v>
      </c>
      <c r="H20" s="26">
        <f t="shared" si="3"/>
        <v>950</v>
      </c>
      <c r="I20" s="27">
        <f>SUM(I7:I19)</f>
        <v>24250</v>
      </c>
      <c r="K20" s="28">
        <f>SUM(K7:K19)</f>
        <v>24250</v>
      </c>
      <c r="M20" s="27">
        <f>SUM(M7:M19)</f>
        <v>0</v>
      </c>
      <c r="O20" s="4" t="s">
        <v>25</v>
      </c>
      <c r="P20" s="4" t="s">
        <v>25</v>
      </c>
    </row>
    <row r="22" spans="1:16" x14ac:dyDescent="0.3">
      <c r="A22" s="4" t="s">
        <v>58</v>
      </c>
    </row>
    <row r="23" spans="1:16" x14ac:dyDescent="0.3">
      <c r="A23" s="4" t="s">
        <v>59</v>
      </c>
    </row>
    <row r="24" spans="1:16" x14ac:dyDescent="0.3">
      <c r="A24" s="29" t="s">
        <v>40</v>
      </c>
      <c r="B24" s="30">
        <f>I20+B22+B23</f>
        <v>24250</v>
      </c>
    </row>
    <row r="26" spans="1:16" x14ac:dyDescent="0.3">
      <c r="A26" s="4" t="s">
        <v>41</v>
      </c>
    </row>
    <row r="27" spans="1:16" x14ac:dyDescent="0.3">
      <c r="A27" s="4" t="s">
        <v>60</v>
      </c>
      <c r="B27" s="4">
        <v>4500</v>
      </c>
    </row>
    <row r="28" spans="1:16" x14ac:dyDescent="0.3">
      <c r="A28" s="4" t="s">
        <v>61</v>
      </c>
      <c r="B28" s="4">
        <v>500</v>
      </c>
    </row>
    <row r="29" spans="1:16" x14ac:dyDescent="0.3">
      <c r="A29" s="4" t="s">
        <v>62</v>
      </c>
      <c r="B29" s="4">
        <v>1000</v>
      </c>
    </row>
    <row r="30" spans="1:16" x14ac:dyDescent="0.3">
      <c r="A30" s="4" t="s">
        <v>63</v>
      </c>
    </row>
    <row r="32" spans="1:16" x14ac:dyDescent="0.3">
      <c r="A32" s="4" t="s">
        <v>45</v>
      </c>
      <c r="B32" s="4">
        <v>6000</v>
      </c>
    </row>
    <row r="33" spans="1:3" x14ac:dyDescent="0.3">
      <c r="A33" s="4" t="s">
        <v>46</v>
      </c>
      <c r="B33" s="4">
        <v>3000</v>
      </c>
    </row>
    <row r="35" spans="1:3" x14ac:dyDescent="0.3">
      <c r="A35" s="4" t="s">
        <v>64</v>
      </c>
      <c r="B35" s="4">
        <v>2310</v>
      </c>
      <c r="C35" s="4" t="s">
        <v>65</v>
      </c>
    </row>
    <row r="37" spans="1:3" x14ac:dyDescent="0.3">
      <c r="A37" s="4" t="s">
        <v>66</v>
      </c>
      <c r="C37" s="4" t="s">
        <v>67</v>
      </c>
    </row>
    <row r="39" spans="1:3" x14ac:dyDescent="0.3">
      <c r="A39" s="29" t="s">
        <v>49</v>
      </c>
      <c r="B39" s="29">
        <f>SUM(B27:B37)</f>
        <v>17310</v>
      </c>
    </row>
    <row r="41" spans="1:3" x14ac:dyDescent="0.3">
      <c r="A41" s="31" t="s">
        <v>68</v>
      </c>
      <c r="B41" s="32">
        <f>B24-B39</f>
        <v>6940</v>
      </c>
      <c r="C41" s="4" t="s">
        <v>69</v>
      </c>
    </row>
    <row r="44" spans="1:3" x14ac:dyDescent="0.3">
      <c r="A44" s="3" t="s">
        <v>70</v>
      </c>
      <c r="B44" s="33">
        <f>B3-B39+B24</f>
        <v>49222.33</v>
      </c>
      <c r="C44" s="76"/>
    </row>
    <row r="45" spans="1:3" x14ac:dyDescent="0.3">
      <c r="A45" s="4" t="s">
        <v>51</v>
      </c>
      <c r="B45" s="76">
        <v>490.38</v>
      </c>
    </row>
    <row r="46" spans="1:3" x14ac:dyDescent="0.3">
      <c r="A46" s="4" t="s">
        <v>52</v>
      </c>
      <c r="B46" s="76">
        <v>49108</v>
      </c>
    </row>
    <row r="48" spans="1:3" x14ac:dyDescent="0.3">
      <c r="A48" s="3" t="s">
        <v>71</v>
      </c>
    </row>
  </sheetData>
  <mergeCells count="5">
    <mergeCell ref="K5:K6"/>
    <mergeCell ref="M5:M6"/>
    <mergeCell ref="B5:E5"/>
    <mergeCell ref="F5:G5"/>
    <mergeCell ref="I5:I6"/>
  </mergeCells>
  <phoneticPr fontId="1" type="noConversion"/>
  <pageMargins left="0.75" right="0.75" top="1" bottom="1" header="0.4921259845" footer="0.4921259845"/>
  <pageSetup paperSize="9" scale="58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topLeftCell="A13" workbookViewId="0">
      <selection activeCell="F36" sqref="F36"/>
    </sheetView>
  </sheetViews>
  <sheetFormatPr defaultColWidth="9.21875" defaultRowHeight="15" x14ac:dyDescent="0.25"/>
  <cols>
    <col min="1" max="1" width="31.77734375" style="35" customWidth="1"/>
    <col min="2" max="9" width="15.5546875" style="35" customWidth="1"/>
    <col min="10" max="16384" width="9.21875" style="35"/>
  </cols>
  <sheetData>
    <row r="1" spans="1:9" ht="21" x14ac:dyDescent="0.4">
      <c r="A1" s="34" t="s">
        <v>72</v>
      </c>
    </row>
    <row r="2" spans="1:9" ht="15.6" thickBot="1" x14ac:dyDescent="0.3"/>
    <row r="3" spans="1:9" ht="15.75" customHeight="1" x14ac:dyDescent="0.3">
      <c r="B3" s="113" t="s">
        <v>26</v>
      </c>
      <c r="C3" s="114"/>
      <c r="D3" s="114"/>
      <c r="E3" s="115"/>
      <c r="F3" s="116" t="s">
        <v>27</v>
      </c>
      <c r="G3" s="117"/>
      <c r="H3" s="36" t="s">
        <v>28</v>
      </c>
      <c r="I3" s="118" t="s">
        <v>29</v>
      </c>
    </row>
    <row r="4" spans="1:9" ht="15.6" thickBot="1" x14ac:dyDescent="0.3">
      <c r="B4" s="37" t="s">
        <v>32</v>
      </c>
      <c r="C4" s="38" t="s">
        <v>33</v>
      </c>
      <c r="D4" s="38" t="s">
        <v>28</v>
      </c>
      <c r="E4" s="39" t="s">
        <v>34</v>
      </c>
      <c r="F4" s="37" t="s">
        <v>35</v>
      </c>
      <c r="G4" s="39" t="s">
        <v>36</v>
      </c>
      <c r="H4" s="40" t="s">
        <v>73</v>
      </c>
      <c r="I4" s="119"/>
    </row>
    <row r="5" spans="1:9" ht="15.6" x14ac:dyDescent="0.3">
      <c r="A5" s="41" t="s">
        <v>7</v>
      </c>
      <c r="B5" s="42">
        <v>8</v>
      </c>
      <c r="C5" s="43">
        <v>0</v>
      </c>
      <c r="D5" s="43">
        <v>0</v>
      </c>
      <c r="E5" s="84">
        <f t="shared" ref="E5:E17" si="0">B5*200+C5*100+D5*30</f>
        <v>1600</v>
      </c>
      <c r="F5" s="42">
        <v>500</v>
      </c>
      <c r="G5" s="44"/>
      <c r="H5" s="45">
        <v>300</v>
      </c>
      <c r="I5" s="85">
        <f t="shared" ref="I5:I17" si="1">SUM(E5:H5)</f>
        <v>2400</v>
      </c>
    </row>
    <row r="6" spans="1:9" ht="15.6" x14ac:dyDescent="0.3">
      <c r="A6" s="41" t="s">
        <v>9</v>
      </c>
      <c r="B6" s="46"/>
      <c r="C6" s="47">
        <v>11</v>
      </c>
      <c r="D6" s="47">
        <v>1</v>
      </c>
      <c r="E6" s="86">
        <f t="shared" si="0"/>
        <v>1130</v>
      </c>
      <c r="F6" s="46"/>
      <c r="G6" s="48"/>
      <c r="H6" s="49"/>
      <c r="I6" s="87">
        <f t="shared" si="1"/>
        <v>1130</v>
      </c>
    </row>
    <row r="7" spans="1:9" ht="15.6" x14ac:dyDescent="0.3">
      <c r="A7" s="41" t="s">
        <v>10</v>
      </c>
      <c r="B7" s="46">
        <v>12</v>
      </c>
      <c r="C7" s="47">
        <v>0</v>
      </c>
      <c r="D7" s="47">
        <v>0</v>
      </c>
      <c r="E7" s="86">
        <f t="shared" si="0"/>
        <v>2400</v>
      </c>
      <c r="F7" s="46">
        <v>1000</v>
      </c>
      <c r="G7" s="48"/>
      <c r="H7" s="49"/>
      <c r="I7" s="87">
        <f t="shared" si="1"/>
        <v>3400</v>
      </c>
    </row>
    <row r="8" spans="1:9" ht="15.6" x14ac:dyDescent="0.3">
      <c r="A8" s="41" t="s">
        <v>12</v>
      </c>
      <c r="B8" s="50"/>
      <c r="C8" s="51"/>
      <c r="D8" s="51"/>
      <c r="E8" s="86">
        <f t="shared" si="0"/>
        <v>0</v>
      </c>
      <c r="F8" s="46">
        <v>1000</v>
      </c>
      <c r="G8" s="48"/>
      <c r="H8" s="49">
        <v>300</v>
      </c>
      <c r="I8" s="87">
        <f t="shared" si="1"/>
        <v>1300</v>
      </c>
    </row>
    <row r="9" spans="1:9" ht="15.6" x14ac:dyDescent="0.3">
      <c r="A9" s="41" t="s">
        <v>13</v>
      </c>
      <c r="B9" s="50"/>
      <c r="C9" s="51"/>
      <c r="D9" s="51"/>
      <c r="E9" s="86">
        <f t="shared" si="0"/>
        <v>0</v>
      </c>
      <c r="F9" s="46">
        <v>1000</v>
      </c>
      <c r="G9" s="48">
        <v>200</v>
      </c>
      <c r="H9" s="49"/>
      <c r="I9" s="87">
        <f t="shared" si="1"/>
        <v>1200</v>
      </c>
    </row>
    <row r="10" spans="1:9" ht="15.6" x14ac:dyDescent="0.3">
      <c r="A10" s="41" t="s">
        <v>15</v>
      </c>
      <c r="B10" s="50"/>
      <c r="C10" s="51"/>
      <c r="D10" s="51"/>
      <c r="E10" s="86">
        <f t="shared" si="0"/>
        <v>0</v>
      </c>
      <c r="F10" s="46">
        <v>500</v>
      </c>
      <c r="G10" s="48">
        <v>200</v>
      </c>
      <c r="H10" s="49"/>
      <c r="I10" s="87">
        <f t="shared" si="1"/>
        <v>700</v>
      </c>
    </row>
    <row r="11" spans="1:9" ht="15.6" x14ac:dyDescent="0.3">
      <c r="A11" s="41" t="s">
        <v>16</v>
      </c>
      <c r="B11" s="46"/>
      <c r="C11" s="47"/>
      <c r="D11" s="47"/>
      <c r="E11" s="86">
        <f t="shared" si="0"/>
        <v>0</v>
      </c>
      <c r="F11" s="46"/>
      <c r="G11" s="48"/>
      <c r="H11" s="49"/>
      <c r="I11" s="87">
        <f t="shared" si="1"/>
        <v>0</v>
      </c>
    </row>
    <row r="12" spans="1:9" ht="15.6" x14ac:dyDescent="0.3">
      <c r="A12" s="41" t="s">
        <v>17</v>
      </c>
      <c r="B12" s="46">
        <v>6</v>
      </c>
      <c r="C12" s="47">
        <v>0</v>
      </c>
      <c r="D12" s="47">
        <v>0</v>
      </c>
      <c r="E12" s="86">
        <f t="shared" si="0"/>
        <v>1200</v>
      </c>
      <c r="F12" s="46"/>
      <c r="G12" s="48">
        <v>200</v>
      </c>
      <c r="H12" s="49">
        <v>500</v>
      </c>
      <c r="I12" s="87">
        <f t="shared" si="1"/>
        <v>1900</v>
      </c>
    </row>
    <row r="13" spans="1:9" ht="15.6" x14ac:dyDescent="0.3">
      <c r="A13" s="41" t="s">
        <v>18</v>
      </c>
      <c r="B13" s="46">
        <v>5</v>
      </c>
      <c r="C13" s="47">
        <v>0</v>
      </c>
      <c r="D13" s="47">
        <v>0</v>
      </c>
      <c r="E13" s="86">
        <f t="shared" si="0"/>
        <v>1000</v>
      </c>
      <c r="F13" s="46">
        <v>500</v>
      </c>
      <c r="G13" s="48"/>
      <c r="H13" s="49">
        <v>300</v>
      </c>
      <c r="I13" s="87">
        <f t="shared" si="1"/>
        <v>1800</v>
      </c>
    </row>
    <row r="14" spans="1:9" ht="15.6" x14ac:dyDescent="0.3">
      <c r="A14" s="41" t="s">
        <v>19</v>
      </c>
      <c r="B14" s="46">
        <v>7</v>
      </c>
      <c r="C14" s="47">
        <v>6</v>
      </c>
      <c r="D14" s="47"/>
      <c r="E14" s="86">
        <f t="shared" si="0"/>
        <v>2000</v>
      </c>
      <c r="F14" s="46">
        <v>500</v>
      </c>
      <c r="G14" s="48">
        <v>200</v>
      </c>
      <c r="H14" s="49">
        <v>200</v>
      </c>
      <c r="I14" s="87">
        <f t="shared" si="1"/>
        <v>2900</v>
      </c>
    </row>
    <row r="15" spans="1:9" ht="15.6" x14ac:dyDescent="0.3">
      <c r="A15" s="41" t="s">
        <v>21</v>
      </c>
      <c r="B15" s="46">
        <v>10</v>
      </c>
      <c r="C15" s="47">
        <v>3</v>
      </c>
      <c r="D15" s="47">
        <v>0</v>
      </c>
      <c r="E15" s="86">
        <f t="shared" si="0"/>
        <v>2300</v>
      </c>
      <c r="F15" s="46"/>
      <c r="G15" s="48">
        <v>400</v>
      </c>
      <c r="H15" s="49"/>
      <c r="I15" s="87">
        <f t="shared" si="1"/>
        <v>2700</v>
      </c>
    </row>
    <row r="16" spans="1:9" ht="15.6" x14ac:dyDescent="0.3">
      <c r="A16" s="41" t="s">
        <v>22</v>
      </c>
      <c r="B16" s="46">
        <v>16</v>
      </c>
      <c r="C16" s="47"/>
      <c r="D16" s="47"/>
      <c r="E16" s="86">
        <f t="shared" si="0"/>
        <v>3200</v>
      </c>
      <c r="F16" s="46">
        <v>500</v>
      </c>
      <c r="G16" s="48">
        <v>400</v>
      </c>
      <c r="H16" s="49"/>
      <c r="I16" s="87">
        <f t="shared" si="1"/>
        <v>4100</v>
      </c>
    </row>
    <row r="17" spans="1:9" ht="16.2" thickBot="1" x14ac:dyDescent="0.35">
      <c r="A17" s="41" t="s">
        <v>23</v>
      </c>
      <c r="B17" s="37">
        <v>5</v>
      </c>
      <c r="C17" s="38">
        <v>0</v>
      </c>
      <c r="D17" s="38">
        <v>0</v>
      </c>
      <c r="E17" s="88">
        <f t="shared" si="0"/>
        <v>1000</v>
      </c>
      <c r="F17" s="37">
        <v>500</v>
      </c>
      <c r="G17" s="39"/>
      <c r="H17" s="52">
        <v>500</v>
      </c>
      <c r="I17" s="89">
        <f t="shared" si="1"/>
        <v>2000</v>
      </c>
    </row>
    <row r="18" spans="1:9" ht="16.2" thickBot="1" x14ac:dyDescent="0.35">
      <c r="A18" s="41" t="s">
        <v>24</v>
      </c>
      <c r="B18" s="37">
        <f t="shared" ref="B18:I18" si="2">SUM(B5:B17)</f>
        <v>69</v>
      </c>
      <c r="C18" s="38">
        <f t="shared" si="2"/>
        <v>20</v>
      </c>
      <c r="D18" s="38">
        <f t="shared" si="2"/>
        <v>1</v>
      </c>
      <c r="E18" s="88">
        <f t="shared" si="2"/>
        <v>15830</v>
      </c>
      <c r="F18" s="37">
        <f t="shared" si="2"/>
        <v>6000</v>
      </c>
      <c r="G18" s="39">
        <f t="shared" si="2"/>
        <v>1600</v>
      </c>
      <c r="H18" s="52">
        <f t="shared" si="2"/>
        <v>2100</v>
      </c>
      <c r="I18" s="89">
        <f t="shared" si="2"/>
        <v>25530</v>
      </c>
    </row>
    <row r="21" spans="1:9" x14ac:dyDescent="0.25">
      <c r="A21" s="35" t="s">
        <v>74</v>
      </c>
      <c r="B21" s="35">
        <v>165</v>
      </c>
    </row>
    <row r="22" spans="1:9" ht="15.6" x14ac:dyDescent="0.3">
      <c r="A22" s="90" t="s">
        <v>75</v>
      </c>
      <c r="B22" s="91">
        <f>I18+B21</f>
        <v>25695</v>
      </c>
    </row>
    <row r="23" spans="1:9" x14ac:dyDescent="0.25">
      <c r="H23" s="35" t="s">
        <v>76</v>
      </c>
    </row>
    <row r="24" spans="1:9" x14ac:dyDescent="0.25">
      <c r="A24" s="35" t="s">
        <v>41</v>
      </c>
      <c r="D24" s="55"/>
    </row>
    <row r="25" spans="1:9" x14ac:dyDescent="0.25">
      <c r="A25" s="35" t="s">
        <v>60</v>
      </c>
      <c r="B25" s="35">
        <v>4500</v>
      </c>
    </row>
    <row r="26" spans="1:9" x14ac:dyDescent="0.25">
      <c r="A26" s="35" t="s">
        <v>61</v>
      </c>
      <c r="B26" s="35">
        <v>500</v>
      </c>
    </row>
    <row r="27" spans="1:9" x14ac:dyDescent="0.25">
      <c r="A27" s="35" t="s">
        <v>62</v>
      </c>
      <c r="B27" s="35">
        <v>1000</v>
      </c>
    </row>
    <row r="28" spans="1:9" x14ac:dyDescent="0.25">
      <c r="A28" s="35" t="s">
        <v>63</v>
      </c>
      <c r="B28" s="35">
        <v>0</v>
      </c>
    </row>
    <row r="30" spans="1:9" x14ac:dyDescent="0.25">
      <c r="A30" s="35" t="s">
        <v>45</v>
      </c>
      <c r="B30" s="35">
        <v>6000</v>
      </c>
    </row>
    <row r="31" spans="1:9" ht="15.6" x14ac:dyDescent="0.3">
      <c r="A31" s="2" t="s">
        <v>46</v>
      </c>
      <c r="B31" s="2">
        <v>3000</v>
      </c>
    </row>
    <row r="33" spans="1:4" x14ac:dyDescent="0.25">
      <c r="A33" s="35" t="s">
        <v>64</v>
      </c>
      <c r="B33" s="35">
        <f>2950+800</f>
        <v>3750</v>
      </c>
      <c r="D33" s="35" t="s">
        <v>77</v>
      </c>
    </row>
    <row r="35" spans="1:4" ht="15.6" x14ac:dyDescent="0.3">
      <c r="A35" s="2" t="s">
        <v>66</v>
      </c>
      <c r="B35" s="2">
        <v>1500</v>
      </c>
      <c r="D35" s="35" t="s">
        <v>78</v>
      </c>
    </row>
    <row r="37" spans="1:4" ht="15.6" x14ac:dyDescent="0.3">
      <c r="A37" s="90" t="s">
        <v>79</v>
      </c>
      <c r="B37" s="90">
        <f>SUM(B25:B35)</f>
        <v>20250</v>
      </c>
    </row>
    <row r="39" spans="1:4" x14ac:dyDescent="0.25">
      <c r="A39" s="53" t="s">
        <v>80</v>
      </c>
      <c r="B39" s="54">
        <f>B22-B37</f>
        <v>5445</v>
      </c>
    </row>
  </sheetData>
  <mergeCells count="3">
    <mergeCell ref="B3:E3"/>
    <mergeCell ref="F3:G3"/>
    <mergeCell ref="I3:I4"/>
  </mergeCells>
  <phoneticPr fontId="1" type="noConversion"/>
  <pageMargins left="0.75" right="0.75" top="1" bottom="1" header="0.4921259845" footer="0.4921259845"/>
  <pageSetup paperSize="9" scale="76" orientation="landscape" horizontalDpi="0" verticalDpi="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81"/>
  <sheetViews>
    <sheetView workbookViewId="0">
      <selection activeCell="F69" sqref="F69"/>
    </sheetView>
  </sheetViews>
  <sheetFormatPr defaultRowHeight="13.2" x14ac:dyDescent="0.25"/>
  <cols>
    <col min="1" max="1" width="31.77734375" customWidth="1"/>
    <col min="2" max="2" width="2.21875" customWidth="1"/>
    <col min="4" max="4" width="31.44140625" customWidth="1"/>
  </cols>
  <sheetData>
    <row r="2" spans="1:4" s="56" customFormat="1" x14ac:dyDescent="0.25">
      <c r="A2" s="120" t="s">
        <v>81</v>
      </c>
      <c r="B2" s="121"/>
      <c r="C2" s="121"/>
      <c r="D2" s="122"/>
    </row>
    <row r="3" spans="1:4" x14ac:dyDescent="0.25">
      <c r="A3" s="57"/>
      <c r="D3" s="58"/>
    </row>
    <row r="4" spans="1:4" ht="50.25" customHeight="1" x14ac:dyDescent="0.25">
      <c r="A4" s="65" t="s">
        <v>82</v>
      </c>
      <c r="B4" s="59"/>
      <c r="C4" s="59" t="s">
        <v>83</v>
      </c>
      <c r="D4" s="65" t="s">
        <v>84</v>
      </c>
    </row>
    <row r="5" spans="1:4" x14ac:dyDescent="0.25">
      <c r="A5" s="60"/>
      <c r="D5" s="58"/>
    </row>
    <row r="6" spans="1:4" x14ac:dyDescent="0.25">
      <c r="A6" s="66" t="s">
        <v>85</v>
      </c>
      <c r="B6" s="67"/>
      <c r="C6" s="67"/>
      <c r="D6" s="68"/>
    </row>
    <row r="7" spans="1:4" x14ac:dyDescent="0.25">
      <c r="A7" s="123" t="s">
        <v>86</v>
      </c>
      <c r="B7" s="124"/>
      <c r="C7" s="124"/>
      <c r="D7" s="125"/>
    </row>
    <row r="8" spans="1:4" x14ac:dyDescent="0.25">
      <c r="A8" s="126"/>
      <c r="B8" s="127"/>
      <c r="C8" s="127"/>
      <c r="D8" s="128"/>
    </row>
    <row r="9" spans="1:4" x14ac:dyDescent="0.25">
      <c r="A9" s="57"/>
      <c r="D9" s="58"/>
    </row>
    <row r="10" spans="1:4" x14ac:dyDescent="0.25">
      <c r="A10" s="70" t="s">
        <v>87</v>
      </c>
      <c r="B10" s="1"/>
      <c r="C10" s="1" t="s">
        <v>88</v>
      </c>
      <c r="D10" s="58"/>
    </row>
    <row r="11" spans="1:4" x14ac:dyDescent="0.25">
      <c r="A11" s="57"/>
      <c r="D11" s="58"/>
    </row>
    <row r="12" spans="1:4" x14ac:dyDescent="0.25">
      <c r="A12" s="71" t="s">
        <v>89</v>
      </c>
      <c r="D12" s="58"/>
    </row>
    <row r="13" spans="1:4" x14ac:dyDescent="0.25">
      <c r="D13" s="58"/>
    </row>
    <row r="14" spans="1:4" x14ac:dyDescent="0.25">
      <c r="A14" s="57" t="s">
        <v>90</v>
      </c>
      <c r="C14" t="s">
        <v>91</v>
      </c>
      <c r="D14" s="58"/>
    </row>
    <row r="15" spans="1:4" x14ac:dyDescent="0.25">
      <c r="A15" s="57"/>
      <c r="D15" s="58"/>
    </row>
    <row r="16" spans="1:4" x14ac:dyDescent="0.25">
      <c r="A16" s="61"/>
      <c r="B16" s="62"/>
      <c r="C16" s="62"/>
      <c r="D16" s="63"/>
    </row>
    <row r="18" spans="1:4" x14ac:dyDescent="0.25">
      <c r="A18" s="120" t="s">
        <v>81</v>
      </c>
      <c r="B18" s="121"/>
      <c r="C18" s="121"/>
      <c r="D18" s="122"/>
    </row>
    <row r="19" spans="1:4" x14ac:dyDescent="0.25">
      <c r="A19" s="57"/>
      <c r="D19" s="58"/>
    </row>
    <row r="20" spans="1:4" ht="26.4" x14ac:dyDescent="0.25">
      <c r="A20" s="65" t="s">
        <v>82</v>
      </c>
      <c r="B20" s="59"/>
      <c r="C20" s="59" t="s">
        <v>83</v>
      </c>
      <c r="D20" s="64" t="s">
        <v>92</v>
      </c>
    </row>
    <row r="21" spans="1:4" x14ac:dyDescent="0.25">
      <c r="A21" s="60"/>
      <c r="D21" s="58"/>
    </row>
    <row r="22" spans="1:4" x14ac:dyDescent="0.25">
      <c r="A22" s="66" t="s">
        <v>85</v>
      </c>
      <c r="B22" s="67"/>
      <c r="C22" s="67"/>
      <c r="D22" s="68"/>
    </row>
    <row r="23" spans="1:4" x14ac:dyDescent="0.25">
      <c r="A23" s="123" t="s">
        <v>93</v>
      </c>
      <c r="B23" s="124"/>
      <c r="C23" s="124"/>
      <c r="D23" s="125"/>
    </row>
    <row r="24" spans="1:4" x14ac:dyDescent="0.25">
      <c r="A24" s="126"/>
      <c r="B24" s="127"/>
      <c r="C24" s="127"/>
      <c r="D24" s="128"/>
    </row>
    <row r="25" spans="1:4" x14ac:dyDescent="0.25">
      <c r="A25" s="57"/>
      <c r="D25" s="58"/>
    </row>
    <row r="26" spans="1:4" x14ac:dyDescent="0.25">
      <c r="A26" s="69" t="s">
        <v>87</v>
      </c>
      <c r="B26" s="1"/>
      <c r="C26" s="1" t="s">
        <v>88</v>
      </c>
      <c r="D26" s="58"/>
    </row>
    <row r="27" spans="1:4" x14ac:dyDescent="0.25">
      <c r="A27" s="57"/>
      <c r="D27" s="58"/>
    </row>
    <row r="28" spans="1:4" x14ac:dyDescent="0.25">
      <c r="A28" s="57" t="s">
        <v>89</v>
      </c>
      <c r="D28" s="58"/>
    </row>
    <row r="29" spans="1:4" x14ac:dyDescent="0.25">
      <c r="A29" s="57"/>
      <c r="D29" s="58"/>
    </row>
    <row r="30" spans="1:4" x14ac:dyDescent="0.25">
      <c r="A30" s="57" t="s">
        <v>90</v>
      </c>
      <c r="C30" t="s">
        <v>91</v>
      </c>
      <c r="D30" s="58"/>
    </row>
    <row r="31" spans="1:4" x14ac:dyDescent="0.25">
      <c r="A31" s="57"/>
      <c r="D31" s="58"/>
    </row>
    <row r="32" spans="1:4" x14ac:dyDescent="0.25">
      <c r="A32" s="61"/>
      <c r="B32" s="62"/>
      <c r="C32" s="62"/>
      <c r="D32" s="63"/>
    </row>
    <row r="34" spans="1:4" x14ac:dyDescent="0.25">
      <c r="A34" s="120" t="s">
        <v>81</v>
      </c>
      <c r="B34" s="121"/>
      <c r="C34" s="121"/>
      <c r="D34" s="122"/>
    </row>
    <row r="35" spans="1:4" x14ac:dyDescent="0.25">
      <c r="A35" s="57"/>
      <c r="D35" s="58"/>
    </row>
    <row r="36" spans="1:4" ht="26.4" x14ac:dyDescent="0.25">
      <c r="A36" s="65" t="s">
        <v>82</v>
      </c>
      <c r="B36" s="59"/>
      <c r="C36" s="59" t="s">
        <v>83</v>
      </c>
      <c r="D36" s="65" t="s">
        <v>84</v>
      </c>
    </row>
    <row r="37" spans="1:4" x14ac:dyDescent="0.25">
      <c r="A37" s="60"/>
      <c r="D37" s="58"/>
    </row>
    <row r="38" spans="1:4" x14ac:dyDescent="0.25">
      <c r="A38" s="66" t="s">
        <v>85</v>
      </c>
      <c r="B38" s="67"/>
      <c r="C38" s="67"/>
      <c r="D38" s="68"/>
    </row>
    <row r="39" spans="1:4" x14ac:dyDescent="0.25">
      <c r="A39" s="123" t="s">
        <v>94</v>
      </c>
      <c r="B39" s="124"/>
      <c r="C39" s="124"/>
      <c r="D39" s="125"/>
    </row>
    <row r="40" spans="1:4" x14ac:dyDescent="0.25">
      <c r="A40" s="126"/>
      <c r="B40" s="127"/>
      <c r="C40" s="127"/>
      <c r="D40" s="128"/>
    </row>
    <row r="41" spans="1:4" x14ac:dyDescent="0.25">
      <c r="A41" s="57"/>
      <c r="D41" s="58"/>
    </row>
    <row r="42" spans="1:4" x14ac:dyDescent="0.25">
      <c r="A42" s="69" t="s">
        <v>87</v>
      </c>
      <c r="B42" s="1"/>
      <c r="C42" s="1" t="s">
        <v>95</v>
      </c>
      <c r="D42" s="58"/>
    </row>
    <row r="43" spans="1:4" x14ac:dyDescent="0.25">
      <c r="A43" s="57"/>
      <c r="D43" s="58"/>
    </row>
    <row r="44" spans="1:4" x14ac:dyDescent="0.25">
      <c r="A44" s="57" t="s">
        <v>89</v>
      </c>
      <c r="D44" s="58"/>
    </row>
    <row r="45" spans="1:4" x14ac:dyDescent="0.25">
      <c r="A45" s="57"/>
      <c r="D45" s="58"/>
    </row>
    <row r="46" spans="1:4" x14ac:dyDescent="0.25">
      <c r="A46" s="57" t="s">
        <v>90</v>
      </c>
      <c r="C46" t="s">
        <v>91</v>
      </c>
      <c r="D46" s="58"/>
    </row>
    <row r="47" spans="1:4" x14ac:dyDescent="0.25">
      <c r="A47" s="57"/>
      <c r="D47" s="58"/>
    </row>
    <row r="48" spans="1:4" x14ac:dyDescent="0.25">
      <c r="A48" s="61"/>
      <c r="B48" s="62"/>
      <c r="C48" s="62"/>
      <c r="D48" s="63"/>
    </row>
    <row r="51" spans="1:4" x14ac:dyDescent="0.25">
      <c r="A51" s="120" t="s">
        <v>81</v>
      </c>
      <c r="B51" s="121"/>
      <c r="C51" s="121"/>
      <c r="D51" s="122"/>
    </row>
    <row r="52" spans="1:4" x14ac:dyDescent="0.25">
      <c r="A52" s="57"/>
      <c r="D52" s="58"/>
    </row>
    <row r="53" spans="1:4" ht="26.4" x14ac:dyDescent="0.25">
      <c r="A53" s="65" t="s">
        <v>82</v>
      </c>
      <c r="B53" s="59"/>
      <c r="C53" s="59" t="s">
        <v>83</v>
      </c>
      <c r="D53" s="65" t="s">
        <v>96</v>
      </c>
    </row>
    <row r="54" spans="1:4" x14ac:dyDescent="0.25">
      <c r="A54" s="60"/>
      <c r="D54" s="58"/>
    </row>
    <row r="55" spans="1:4" x14ac:dyDescent="0.25">
      <c r="A55" s="66" t="s">
        <v>85</v>
      </c>
      <c r="B55" s="67"/>
      <c r="C55" s="67"/>
      <c r="D55" s="68"/>
    </row>
    <row r="56" spans="1:4" x14ac:dyDescent="0.25">
      <c r="A56" s="123" t="s">
        <v>97</v>
      </c>
      <c r="B56" s="124"/>
      <c r="C56" s="124"/>
      <c r="D56" s="125"/>
    </row>
    <row r="57" spans="1:4" x14ac:dyDescent="0.25">
      <c r="A57" s="126"/>
      <c r="B57" s="127"/>
      <c r="C57" s="127"/>
      <c r="D57" s="128"/>
    </row>
    <row r="58" spans="1:4" x14ac:dyDescent="0.25">
      <c r="A58" s="57"/>
      <c r="D58" s="58"/>
    </row>
    <row r="59" spans="1:4" x14ac:dyDescent="0.25">
      <c r="A59" s="69" t="s">
        <v>87</v>
      </c>
      <c r="B59" s="1"/>
      <c r="C59" s="1" t="s">
        <v>88</v>
      </c>
      <c r="D59" s="58"/>
    </row>
    <row r="60" spans="1:4" x14ac:dyDescent="0.25">
      <c r="A60" s="57"/>
      <c r="D60" s="58"/>
    </row>
    <row r="61" spans="1:4" x14ac:dyDescent="0.25">
      <c r="A61" s="57" t="s">
        <v>89</v>
      </c>
      <c r="D61" s="58"/>
    </row>
    <row r="62" spans="1:4" x14ac:dyDescent="0.25">
      <c r="A62" s="57"/>
      <c r="D62" s="58"/>
    </row>
    <row r="63" spans="1:4" x14ac:dyDescent="0.25">
      <c r="A63" s="57" t="s">
        <v>90</v>
      </c>
      <c r="C63" t="s">
        <v>91</v>
      </c>
      <c r="D63" s="58"/>
    </row>
    <row r="64" spans="1:4" x14ac:dyDescent="0.25">
      <c r="A64" s="57"/>
      <c r="D64" s="58"/>
    </row>
    <row r="65" spans="1:4" x14ac:dyDescent="0.25">
      <c r="A65" s="61"/>
      <c r="B65" s="62"/>
      <c r="C65" s="62"/>
      <c r="D65" s="63"/>
    </row>
    <row r="67" spans="1:4" x14ac:dyDescent="0.25">
      <c r="A67" s="120" t="s">
        <v>81</v>
      </c>
      <c r="B67" s="121"/>
      <c r="C67" s="121"/>
      <c r="D67" s="122"/>
    </row>
    <row r="68" spans="1:4" x14ac:dyDescent="0.25">
      <c r="A68" s="57"/>
      <c r="D68" s="58"/>
    </row>
    <row r="69" spans="1:4" ht="26.4" x14ac:dyDescent="0.25">
      <c r="A69" s="65" t="s">
        <v>82</v>
      </c>
      <c r="B69" s="59"/>
      <c r="C69" s="59" t="s">
        <v>83</v>
      </c>
      <c r="D69" s="65" t="s">
        <v>98</v>
      </c>
    </row>
    <row r="70" spans="1:4" x14ac:dyDescent="0.25">
      <c r="A70" s="60"/>
      <c r="D70" s="58"/>
    </row>
    <row r="71" spans="1:4" x14ac:dyDescent="0.25">
      <c r="A71" s="66" t="s">
        <v>85</v>
      </c>
      <c r="B71" s="67"/>
      <c r="C71" s="67"/>
      <c r="D71" s="68"/>
    </row>
    <row r="72" spans="1:4" x14ac:dyDescent="0.25">
      <c r="A72" s="123" t="s">
        <v>97</v>
      </c>
      <c r="B72" s="124"/>
      <c r="C72" s="124"/>
      <c r="D72" s="125"/>
    </row>
    <row r="73" spans="1:4" x14ac:dyDescent="0.25">
      <c r="A73" s="126"/>
      <c r="B73" s="127"/>
      <c r="C73" s="127"/>
      <c r="D73" s="128"/>
    </row>
    <row r="74" spans="1:4" x14ac:dyDescent="0.25">
      <c r="A74" s="57"/>
      <c r="D74" s="58"/>
    </row>
    <row r="75" spans="1:4" x14ac:dyDescent="0.25">
      <c r="A75" s="69" t="s">
        <v>87</v>
      </c>
      <c r="B75" s="1"/>
      <c r="C75" s="1" t="s">
        <v>88</v>
      </c>
      <c r="D75" s="58"/>
    </row>
    <row r="76" spans="1:4" x14ac:dyDescent="0.25">
      <c r="A76" s="57"/>
      <c r="D76" s="58"/>
    </row>
    <row r="77" spans="1:4" x14ac:dyDescent="0.25">
      <c r="A77" s="57" t="s">
        <v>89</v>
      </c>
      <c r="D77" s="58"/>
    </row>
    <row r="78" spans="1:4" x14ac:dyDescent="0.25">
      <c r="A78" s="57"/>
      <c r="D78" s="58"/>
    </row>
    <row r="79" spans="1:4" x14ac:dyDescent="0.25">
      <c r="A79" s="57" t="s">
        <v>90</v>
      </c>
      <c r="C79" t="s">
        <v>91</v>
      </c>
      <c r="D79" s="58"/>
    </row>
    <row r="80" spans="1:4" x14ac:dyDescent="0.25">
      <c r="A80" s="57"/>
      <c r="D80" s="58"/>
    </row>
    <row r="81" spans="1:4" x14ac:dyDescent="0.25">
      <c r="A81" s="61"/>
      <c r="B81" s="62"/>
      <c r="C81" s="62"/>
      <c r="D81" s="63"/>
    </row>
  </sheetData>
  <mergeCells count="10">
    <mergeCell ref="A72:D73"/>
    <mergeCell ref="A34:D34"/>
    <mergeCell ref="A39:D40"/>
    <mergeCell ref="A51:D51"/>
    <mergeCell ref="A56:D57"/>
    <mergeCell ref="A2:D2"/>
    <mergeCell ref="A7:D8"/>
    <mergeCell ref="A18:D18"/>
    <mergeCell ref="A23:D24"/>
    <mergeCell ref="A67:D67"/>
  </mergeCells>
  <phoneticPr fontId="1" type="noConversion"/>
  <pageMargins left="0.75" right="0.75" top="1" bottom="1" header="0.4921259845" footer="0.4921259845"/>
  <pageSetup paperSize="9"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6"/>
  <sheetViews>
    <sheetView workbookViewId="0">
      <selection activeCell="F20" sqref="F20"/>
    </sheetView>
  </sheetViews>
  <sheetFormatPr defaultRowHeight="13.2" x14ac:dyDescent="0.25"/>
  <cols>
    <col min="2" max="2" width="12.5546875" customWidth="1"/>
    <col min="3" max="3" width="19" bestFit="1" customWidth="1"/>
    <col min="4" max="4" width="22.21875" customWidth="1"/>
    <col min="5" max="6" width="20.5546875" customWidth="1"/>
    <col min="7" max="8" width="7.21875" customWidth="1"/>
    <col min="9" max="9" width="81.21875" bestFit="1" customWidth="1"/>
  </cols>
  <sheetData>
    <row r="1" spans="1:4" x14ac:dyDescent="0.25">
      <c r="A1" s="1" t="s">
        <v>99</v>
      </c>
    </row>
    <row r="2" spans="1:4" x14ac:dyDescent="0.25">
      <c r="A2" t="s">
        <v>100</v>
      </c>
      <c r="B2" t="s">
        <v>101</v>
      </c>
      <c r="C2" t="s">
        <v>102</v>
      </c>
      <c r="D2" t="s">
        <v>103</v>
      </c>
    </row>
    <row r="3" spans="1:4" x14ac:dyDescent="0.25">
      <c r="A3" s="72">
        <v>41299</v>
      </c>
      <c r="B3">
        <v>300</v>
      </c>
      <c r="C3" t="s">
        <v>104</v>
      </c>
      <c r="D3" t="s">
        <v>105</v>
      </c>
    </row>
    <row r="4" spans="1:4" x14ac:dyDescent="0.25">
      <c r="A4" s="72">
        <v>41303</v>
      </c>
      <c r="B4">
        <v>2600</v>
      </c>
      <c r="C4" t="s">
        <v>106</v>
      </c>
      <c r="D4" t="s">
        <v>107</v>
      </c>
    </row>
    <row r="5" spans="1:4" x14ac:dyDescent="0.25">
      <c r="A5" s="72">
        <v>41306</v>
      </c>
      <c r="B5" s="1">
        <v>56700</v>
      </c>
      <c r="C5" t="s">
        <v>106</v>
      </c>
      <c r="D5" t="s">
        <v>108</v>
      </c>
    </row>
    <row r="6" spans="1:4" x14ac:dyDescent="0.25">
      <c r="A6" s="72">
        <v>41309</v>
      </c>
      <c r="B6">
        <v>-59000</v>
      </c>
      <c r="C6" t="s">
        <v>106</v>
      </c>
      <c r="D6" t="s">
        <v>109</v>
      </c>
    </row>
    <row r="7" spans="1:4" x14ac:dyDescent="0.25">
      <c r="A7" s="72">
        <v>41309</v>
      </c>
      <c r="B7">
        <v>1200</v>
      </c>
      <c r="C7" t="s">
        <v>106</v>
      </c>
      <c r="D7" t="s">
        <v>110</v>
      </c>
    </row>
    <row r="8" spans="1:4" x14ac:dyDescent="0.25">
      <c r="A8" s="72">
        <v>41312</v>
      </c>
      <c r="B8">
        <v>200</v>
      </c>
      <c r="C8" t="s">
        <v>106</v>
      </c>
      <c r="D8" t="s">
        <v>111</v>
      </c>
    </row>
    <row r="9" spans="1:4" x14ac:dyDescent="0.25">
      <c r="A9" s="72">
        <v>41318</v>
      </c>
      <c r="B9">
        <v>1000</v>
      </c>
      <c r="C9" t="s">
        <v>106</v>
      </c>
      <c r="D9" t="s">
        <v>112</v>
      </c>
    </row>
    <row r="10" spans="1:4" x14ac:dyDescent="0.25">
      <c r="A10" s="72">
        <v>41324</v>
      </c>
      <c r="B10">
        <v>4000</v>
      </c>
      <c r="C10" t="s">
        <v>106</v>
      </c>
      <c r="D10" t="s">
        <v>113</v>
      </c>
    </row>
    <row r="11" spans="1:4" x14ac:dyDescent="0.25">
      <c r="A11" s="72">
        <v>41325</v>
      </c>
      <c r="B11">
        <v>-6000</v>
      </c>
      <c r="C11" t="s">
        <v>106</v>
      </c>
      <c r="D11" t="s">
        <v>114</v>
      </c>
    </row>
    <row r="12" spans="1:4" x14ac:dyDescent="0.25">
      <c r="A12" s="73">
        <v>41333</v>
      </c>
      <c r="B12" s="1">
        <v>0.05</v>
      </c>
      <c r="C12" s="1" t="s">
        <v>115</v>
      </c>
      <c r="D12" s="1" t="s">
        <v>116</v>
      </c>
    </row>
    <row r="13" spans="1:4" x14ac:dyDescent="0.25">
      <c r="A13" s="73"/>
      <c r="B13" s="1"/>
      <c r="C13" s="1"/>
      <c r="D13" s="1"/>
    </row>
    <row r="14" spans="1:4" x14ac:dyDescent="0.25">
      <c r="A14" s="73" t="s">
        <v>117</v>
      </c>
      <c r="B14" s="1"/>
      <c r="C14" s="1"/>
      <c r="D14" s="1">
        <v>800.05</v>
      </c>
    </row>
    <row r="15" spans="1:4" x14ac:dyDescent="0.25">
      <c r="A15" s="73"/>
      <c r="B15" s="1"/>
      <c r="C15" s="1"/>
      <c r="D15" s="1"/>
    </row>
    <row r="16" spans="1:4" x14ac:dyDescent="0.25">
      <c r="A16" s="1" t="s">
        <v>118</v>
      </c>
    </row>
    <row r="17" spans="1:4" x14ac:dyDescent="0.25">
      <c r="A17" t="s">
        <v>100</v>
      </c>
      <c r="B17" t="s">
        <v>101</v>
      </c>
      <c r="C17" t="s">
        <v>102</v>
      </c>
      <c r="D17" t="s">
        <v>103</v>
      </c>
    </row>
    <row r="18" spans="1:4" x14ac:dyDescent="0.25">
      <c r="A18" s="72">
        <v>41309</v>
      </c>
      <c r="B18">
        <v>59000</v>
      </c>
      <c r="C18" t="s">
        <v>106</v>
      </c>
    </row>
    <row r="19" spans="1:4" x14ac:dyDescent="0.25">
      <c r="A19" s="72">
        <v>41324</v>
      </c>
      <c r="B19">
        <v>-4000</v>
      </c>
      <c r="C19" t="s">
        <v>106</v>
      </c>
    </row>
    <row r="20" spans="1:4" x14ac:dyDescent="0.25">
      <c r="A20" s="72">
        <v>41333</v>
      </c>
      <c r="B20">
        <v>48.2</v>
      </c>
      <c r="C20" t="s">
        <v>115</v>
      </c>
    </row>
    <row r="21" spans="1:4" x14ac:dyDescent="0.25">
      <c r="A21" s="72">
        <v>41364</v>
      </c>
      <c r="B21">
        <v>59.6</v>
      </c>
      <c r="C21" t="s">
        <v>115</v>
      </c>
    </row>
    <row r="22" spans="1:4" x14ac:dyDescent="0.25">
      <c r="A22" s="72">
        <v>41394</v>
      </c>
      <c r="B22">
        <v>57.75</v>
      </c>
      <c r="C22" t="s">
        <v>115</v>
      </c>
    </row>
    <row r="24" spans="1:4" x14ac:dyDescent="0.25">
      <c r="A24" s="73" t="s">
        <v>119</v>
      </c>
      <c r="D24" s="1">
        <v>54965.55</v>
      </c>
    </row>
    <row r="30" spans="1:4" x14ac:dyDescent="0.25">
      <c r="A30" s="1" t="s">
        <v>120</v>
      </c>
      <c r="B30" s="1"/>
      <c r="C30" s="1"/>
    </row>
    <row r="31" spans="1:4" x14ac:dyDescent="0.25">
      <c r="A31" t="s">
        <v>89</v>
      </c>
      <c r="C31" t="s">
        <v>121</v>
      </c>
    </row>
    <row r="33" spans="1:6" x14ac:dyDescent="0.25">
      <c r="A33" t="s">
        <v>122</v>
      </c>
    </row>
    <row r="35" spans="1:6" x14ac:dyDescent="0.25">
      <c r="A35" t="s">
        <v>123</v>
      </c>
      <c r="B35" t="s">
        <v>124</v>
      </c>
      <c r="C35" t="s">
        <v>125</v>
      </c>
      <c r="D35" s="74" t="s">
        <v>126</v>
      </c>
      <c r="E35" s="74" t="s">
        <v>127</v>
      </c>
      <c r="F35" s="74" t="s">
        <v>128</v>
      </c>
    </row>
    <row r="36" spans="1:6" x14ac:dyDescent="0.25">
      <c r="A36" t="s">
        <v>129</v>
      </c>
      <c r="B36" s="72">
        <v>40939</v>
      </c>
      <c r="C36" t="s">
        <v>130</v>
      </c>
      <c r="D36" s="75"/>
      <c r="E36" s="75">
        <v>350</v>
      </c>
      <c r="F36" s="74">
        <v>211</v>
      </c>
    </row>
    <row r="37" spans="1:6" x14ac:dyDescent="0.25">
      <c r="A37" t="s">
        <v>131</v>
      </c>
      <c r="B37" s="72">
        <v>40967</v>
      </c>
      <c r="C37" t="s">
        <v>132</v>
      </c>
      <c r="D37" s="75"/>
      <c r="E37" s="75">
        <v>300</v>
      </c>
      <c r="F37" s="74" t="s">
        <v>133</v>
      </c>
    </row>
    <row r="38" spans="1:6" x14ac:dyDescent="0.25">
      <c r="A38" t="s">
        <v>134</v>
      </c>
      <c r="B38" s="72">
        <v>40967</v>
      </c>
      <c r="C38" t="s">
        <v>135</v>
      </c>
      <c r="D38" s="75">
        <v>16340</v>
      </c>
      <c r="E38" s="75"/>
      <c r="F38" s="74" t="s">
        <v>133</v>
      </c>
    </row>
    <row r="39" spans="1:6" x14ac:dyDescent="0.25">
      <c r="A39" t="s">
        <v>136</v>
      </c>
      <c r="B39" s="72">
        <v>41088</v>
      </c>
      <c r="C39" t="s">
        <v>137</v>
      </c>
      <c r="D39" s="75"/>
      <c r="E39" s="75">
        <v>1900</v>
      </c>
      <c r="F39" s="74" t="s">
        <v>133</v>
      </c>
    </row>
    <row r="40" spans="1:6" x14ac:dyDescent="0.25">
      <c r="A40" t="s">
        <v>138</v>
      </c>
      <c r="B40" s="72">
        <v>41088</v>
      </c>
      <c r="C40" t="s">
        <v>139</v>
      </c>
      <c r="D40" s="75"/>
      <c r="E40" s="75">
        <v>700</v>
      </c>
      <c r="F40" s="74" t="s">
        <v>133</v>
      </c>
    </row>
    <row r="41" spans="1:6" x14ac:dyDescent="0.25">
      <c r="A41" t="s">
        <v>138</v>
      </c>
      <c r="B41" s="72">
        <v>41088</v>
      </c>
      <c r="C41" t="s">
        <v>140</v>
      </c>
      <c r="D41" s="75"/>
      <c r="E41" s="75">
        <v>200</v>
      </c>
      <c r="F41" s="74" t="s">
        <v>133</v>
      </c>
    </row>
    <row r="42" spans="1:6" x14ac:dyDescent="0.25">
      <c r="A42" t="s">
        <v>138</v>
      </c>
      <c r="B42" s="72">
        <v>41088</v>
      </c>
      <c r="C42" t="s">
        <v>141</v>
      </c>
      <c r="D42" s="75"/>
      <c r="E42" s="75">
        <v>1000</v>
      </c>
      <c r="F42" s="74"/>
    </row>
    <row r="43" spans="1:6" x14ac:dyDescent="0.25">
      <c r="A43" t="s">
        <v>142</v>
      </c>
      <c r="B43" s="72">
        <v>41090</v>
      </c>
      <c r="C43" t="s">
        <v>143</v>
      </c>
      <c r="D43" s="75"/>
      <c r="E43" s="75">
        <v>1500</v>
      </c>
      <c r="F43" s="74">
        <v>211</v>
      </c>
    </row>
    <row r="44" spans="1:6" x14ac:dyDescent="0.25">
      <c r="A44" t="s">
        <v>144</v>
      </c>
      <c r="B44" s="72">
        <v>41093</v>
      </c>
      <c r="C44" t="s">
        <v>145</v>
      </c>
      <c r="D44" s="75"/>
      <c r="E44" s="75">
        <v>1130</v>
      </c>
      <c r="F44" s="74">
        <v>211</v>
      </c>
    </row>
    <row r="45" spans="1:6" x14ac:dyDescent="0.25">
      <c r="A45" t="s">
        <v>146</v>
      </c>
      <c r="B45" s="72">
        <v>41115</v>
      </c>
      <c r="C45" t="s">
        <v>147</v>
      </c>
      <c r="D45" s="75"/>
      <c r="E45" s="75">
        <v>3100</v>
      </c>
      <c r="F45" s="74">
        <v>211</v>
      </c>
    </row>
    <row r="46" spans="1:6" x14ac:dyDescent="0.25">
      <c r="A46" t="s">
        <v>148</v>
      </c>
      <c r="B46" s="72">
        <v>41121</v>
      </c>
      <c r="C46" t="s">
        <v>149</v>
      </c>
      <c r="D46" s="75"/>
      <c r="E46" s="75">
        <v>500</v>
      </c>
      <c r="F46" s="74" t="s">
        <v>133</v>
      </c>
    </row>
    <row r="47" spans="1:6" x14ac:dyDescent="0.25">
      <c r="A47" t="s">
        <v>150</v>
      </c>
      <c r="B47" s="72">
        <v>41158</v>
      </c>
      <c r="C47" t="s">
        <v>151</v>
      </c>
      <c r="D47" s="75"/>
      <c r="E47" s="75">
        <v>1900</v>
      </c>
      <c r="F47" s="74" t="s">
        <v>133</v>
      </c>
    </row>
    <row r="48" spans="1:6" x14ac:dyDescent="0.25">
      <c r="A48" t="s">
        <v>150</v>
      </c>
      <c r="B48" s="72">
        <v>41158</v>
      </c>
      <c r="C48" t="s">
        <v>152</v>
      </c>
      <c r="D48" s="75"/>
      <c r="E48" s="75">
        <v>2200</v>
      </c>
      <c r="F48" s="74" t="s">
        <v>133</v>
      </c>
    </row>
    <row r="49" spans="1:6" x14ac:dyDescent="0.25">
      <c r="A49" t="s">
        <v>153</v>
      </c>
      <c r="B49" s="72">
        <v>41179</v>
      </c>
      <c r="C49" t="s">
        <v>154</v>
      </c>
      <c r="D49" s="75"/>
      <c r="E49" s="75">
        <v>500</v>
      </c>
      <c r="F49" s="74" t="s">
        <v>133</v>
      </c>
    </row>
    <row r="50" spans="1:6" x14ac:dyDescent="0.25">
      <c r="A50" t="s">
        <v>155</v>
      </c>
      <c r="B50" s="72">
        <v>41199</v>
      </c>
      <c r="C50" t="s">
        <v>156</v>
      </c>
      <c r="D50" s="75"/>
      <c r="E50" s="75">
        <v>1000</v>
      </c>
      <c r="F50" s="74">
        <v>211</v>
      </c>
    </row>
    <row r="51" spans="1:6" x14ac:dyDescent="0.25">
      <c r="A51" t="s">
        <v>157</v>
      </c>
      <c r="B51" s="72">
        <v>41213</v>
      </c>
      <c r="C51" t="s">
        <v>158</v>
      </c>
      <c r="D51" s="75"/>
      <c r="E51" s="75">
        <v>2700</v>
      </c>
      <c r="F51" s="74" t="s">
        <v>133</v>
      </c>
    </row>
    <row r="52" spans="1:6" x14ac:dyDescent="0.25">
      <c r="A52" t="s">
        <v>157</v>
      </c>
      <c r="B52" s="72">
        <v>41213</v>
      </c>
      <c r="C52" t="s">
        <v>159</v>
      </c>
      <c r="D52" s="75"/>
      <c r="E52" s="75">
        <v>500</v>
      </c>
      <c r="F52" s="74" t="s">
        <v>133</v>
      </c>
    </row>
    <row r="53" spans="1:6" x14ac:dyDescent="0.25">
      <c r="A53" t="s">
        <v>157</v>
      </c>
      <c r="B53" s="72">
        <v>41213</v>
      </c>
      <c r="C53" t="s">
        <v>160</v>
      </c>
      <c r="D53" s="75"/>
      <c r="E53" s="75">
        <v>1000</v>
      </c>
      <c r="F53" s="74" t="s">
        <v>133</v>
      </c>
    </row>
    <row r="54" spans="1:6" x14ac:dyDescent="0.25">
      <c r="C54" t="s">
        <v>161</v>
      </c>
      <c r="D54" s="75">
        <v>16340</v>
      </c>
      <c r="E54" s="75">
        <v>20480</v>
      </c>
      <c r="F54" s="74"/>
    </row>
    <row r="55" spans="1:6" x14ac:dyDescent="0.25">
      <c r="D55" s="74"/>
      <c r="E55" s="74"/>
      <c r="F55" s="74"/>
    </row>
    <row r="56" spans="1:6" x14ac:dyDescent="0.25">
      <c r="A56" t="s">
        <v>162</v>
      </c>
      <c r="D56" s="74"/>
      <c r="E56" s="74"/>
      <c r="F56" s="74"/>
    </row>
  </sheetData>
  <phoneticPr fontId="1" type="noConversion"/>
  <pageMargins left="0.75" right="0.75" top="1" bottom="1" header="0.4921259845" footer="0.492125984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List1</vt:lpstr>
      <vt:lpstr>2024-2025</vt:lpstr>
      <vt:lpstr>plán</vt:lpstr>
      <vt:lpstr>List2</vt:lpstr>
      <vt:lpstr>2013-2014</vt:lpstr>
      <vt:lpstr>skutečnost 2012-2013</vt:lpstr>
      <vt:lpstr>potvrzení o platbách</vt:lpstr>
      <vt:lpstr>transkce na účtu OSST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Ladislav</dc:creator>
  <cp:keywords/>
  <dc:description/>
  <cp:lastModifiedBy>Mikulik, Radek (Moneta)</cp:lastModifiedBy>
  <cp:revision/>
  <cp:lastPrinted>2025-09-01T09:35:42Z</cp:lastPrinted>
  <dcterms:created xsi:type="dcterms:W3CDTF">2011-07-25T18:40:50Z</dcterms:created>
  <dcterms:modified xsi:type="dcterms:W3CDTF">2026-08-11T07:45:53Z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134669-aa71-4ab5-8a4a-a2f02dc447fc_Enabled">
    <vt:lpwstr>true</vt:lpwstr>
  </property>
  <property fmtid="{D5CDD505-2E9C-101B-9397-08002B2CF9AE}" pid="3" name="MSIP_Label_23134669-aa71-4ab5-8a4a-a2f02dc447fc_SetDate">
    <vt:lpwstr>2024-07-22T20:38:43Z</vt:lpwstr>
  </property>
  <property fmtid="{D5CDD505-2E9C-101B-9397-08002B2CF9AE}" pid="4" name="MSIP_Label_23134669-aa71-4ab5-8a4a-a2f02dc447fc_Method">
    <vt:lpwstr>Privileged</vt:lpwstr>
  </property>
  <property fmtid="{D5CDD505-2E9C-101B-9397-08002B2CF9AE}" pid="5" name="MSIP_Label_23134669-aa71-4ab5-8a4a-a2f02dc447fc_Name">
    <vt:lpwstr>L01M0000</vt:lpwstr>
  </property>
  <property fmtid="{D5CDD505-2E9C-101B-9397-08002B2CF9AE}" pid="6" name="MSIP_Label_23134669-aa71-4ab5-8a4a-a2f02dc447fc_SiteId">
    <vt:lpwstr>afe0a6a1-f77a-4c3e-9026-23e82e736f42</vt:lpwstr>
  </property>
  <property fmtid="{D5CDD505-2E9C-101B-9397-08002B2CF9AE}" pid="7" name="MSIP_Label_23134669-aa71-4ab5-8a4a-a2f02dc447fc_ActionId">
    <vt:lpwstr>19cf0ccf-e87c-4cc7-9f3d-609e0255fd1f</vt:lpwstr>
  </property>
  <property fmtid="{D5CDD505-2E9C-101B-9397-08002B2CF9AE}" pid="8" name="MSIP_Label_23134669-aa71-4ab5-8a4a-a2f02dc447fc_ContentBits">
    <vt:lpwstr>0</vt:lpwstr>
  </property>
</Properties>
</file>